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70" yWindow="795" windowWidth="16380" windowHeight="12180" activeTab="0"/>
  </bookViews>
  <sheets>
    <sheet name="Munkalap" sheetId="1" r:id="rId1"/>
    <sheet name="cimke" sheetId="2" state="hidden" r:id="rId2"/>
    <sheet name="cimkenyomtato" sheetId="3" r:id="rId3"/>
  </sheets>
  <externalReferences>
    <externalReference r:id="rId8"/>
  </externalReferences>
  <definedNames>
    <definedName name="__xlnm.Print_Area_1">'Munkalap'!$C$5:$N$61</definedName>
    <definedName name="_xlfn.IFERROR" hidden="1">#NAME?</definedName>
    <definedName name="_xlnm.Print_Area" localSheetId="1">'cimke'!$A$1:$G$31</definedName>
    <definedName name="_xlnm.Print_Area" localSheetId="0">'Munkalap'!$C$1:$P$61</definedName>
    <definedName name="Rakjegyzek">'Munkalap'!$C$12:$N$44</definedName>
  </definedNames>
  <calcPr fullCalcOnLoad="1"/>
  <pivotCaches>
    <pivotCache cacheId="2" r:id="rId4"/>
    <pivotCache cacheId="1" r:id="rId5"/>
  </pivotCaches>
</workbook>
</file>

<file path=xl/comments2.xml><?xml version="1.0" encoding="utf-8"?>
<comments xmlns="http://schemas.openxmlformats.org/spreadsheetml/2006/main">
  <authors>
    <author>Murg?s Csaba</author>
  </authors>
  <commentList>
    <comment ref="B3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K1" authorId="0">
      <text>
        <r>
          <rPr>
            <b/>
            <sz val="9"/>
            <rFont val="Segoe UI"/>
            <family val="2"/>
          </rPr>
          <t>Számot írj ide, mindegy mit!</t>
        </r>
      </text>
    </comment>
  </commentList>
</comments>
</file>

<file path=xl/comments3.xml><?xml version="1.0" encoding="utf-8"?>
<comments xmlns="http://schemas.openxmlformats.org/spreadsheetml/2006/main">
  <authors>
    <author>Murg?s Csaba</author>
  </authors>
  <commentList>
    <comment ref="B3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0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7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24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31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38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45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52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59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66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73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80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87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94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01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08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15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22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29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36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43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50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57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64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71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78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85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92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99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206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213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220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</commentList>
</comments>
</file>

<file path=xl/sharedStrings.xml><?xml version="1.0" encoding="utf-8"?>
<sst xmlns="http://schemas.openxmlformats.org/spreadsheetml/2006/main" count="563" uniqueCount="274">
  <si>
    <t>Fémker. eng.sz:</t>
  </si>
  <si>
    <t>Feladási súlyok (kg):</t>
  </si>
  <si>
    <t>Átvételi súlyok (kg):</t>
  </si>
  <si>
    <t>Megjegyzések</t>
  </si>
  <si>
    <t>Sor-szám:</t>
  </si>
  <si>
    <t>Cikkszám:</t>
  </si>
  <si>
    <t>VTSZ</t>
  </si>
  <si>
    <t>Raklap jele:</t>
  </si>
  <si>
    <t>Bruttó feladási</t>
  </si>
  <si>
    <t>Tára feladási</t>
  </si>
  <si>
    <t>Nettó feladási</t>
  </si>
  <si>
    <t>Bruttó átvételi</t>
  </si>
  <si>
    <t>Tára átvételi</t>
  </si>
  <si>
    <t>Nettó átvételi</t>
  </si>
  <si>
    <t>Átvevő megjegyzései</t>
  </si>
  <si>
    <t>Cikkszám</t>
  </si>
  <si>
    <t>Összesen:</t>
  </si>
  <si>
    <t>Összesítés:</t>
  </si>
  <si>
    <t>Raklap (db)</t>
  </si>
  <si>
    <t>Tára felad</t>
  </si>
  <si>
    <t>Tára átv</t>
  </si>
  <si>
    <t>Jármű rendszám:</t>
  </si>
  <si>
    <t>office@martinmetals.eu</t>
  </si>
  <si>
    <t>store@martinmetals.eu</t>
  </si>
  <si>
    <t>Végösszeg</t>
  </si>
  <si>
    <t>Vevő neve:</t>
  </si>
  <si>
    <t>Rakományjegyzék</t>
  </si>
  <si>
    <t>Vevő adószáma:</t>
  </si>
  <si>
    <t>Vevő székhely címe:</t>
  </si>
  <si>
    <t>Vevő telephely címe:</t>
  </si>
  <si>
    <t>Adószáma:</t>
  </si>
  <si>
    <t>Szállító jármű típusa:</t>
  </si>
  <si>
    <t>Székhelyének címe:</t>
  </si>
  <si>
    <t>Telephelyének címe:</t>
  </si>
  <si>
    <t>Fuvarozó neve:</t>
  </si>
  <si>
    <t>Kilkkelj egyenként a két email címre, mellékeld a fájlt, és küldd el nekünk!</t>
  </si>
  <si>
    <t>A nyomtatási terület ki van jelölve, ne változtassál rajta! Hagyd oldaltöréses nézetben!</t>
  </si>
  <si>
    <t xml:space="preserve">   8104 Várpalota, Fehérvári út 26.</t>
  </si>
  <si>
    <t>Eladó aláírása</t>
  </si>
  <si>
    <t>Fuvarozó aláírása</t>
  </si>
  <si>
    <t>Átvevő aláírása</t>
  </si>
  <si>
    <t xml:space="preserve"> MARTIN METALS Kft.</t>
  </si>
  <si>
    <t xml:space="preserve">   8000 Székesfehérvár, Nagyszombati u. 43.</t>
  </si>
  <si>
    <t>Árumegnevezés kiválasztása: ráállunk az első mezőre (ez alatti mező), a jobbszéli nyilra klikkelünk, és a legördülő menüből kiválasztjuk a kívánt megnevezést! Ha nem találod meg a kívánt megnevezést, válaszd az utolsó "XXXXXX" jelet, és a "Szállító megjegyzése" oszlopba írd be a saját megnevezésedet!
Csak a zöld fejlécű mezőbe írjunk, a többiben képlet van, ill. védett mezők!</t>
  </si>
  <si>
    <r>
      <t xml:space="preserve">Adatfrissítés szükséges a beírások után. Ehhez: az office 2010 és későbbi verziónál az ADATOK menü ÖSSZES FRISSÍTÉSE ikonnal frissítsünk. Régebbi verzióknál: elmentjük a file-t új névvel (pl. a Raklap+dátum névvel), majd bezárjuk, és újra megnyitjuk. Ekkor már a kitöltött táblázat jelenik meg, amely az összesítéseket is tartalmazza. 
</t>
    </r>
    <r>
      <rPr>
        <sz val="8"/>
        <color indexed="51"/>
        <rFont val="Arial"/>
        <family val="2"/>
      </rPr>
      <t xml:space="preserve">Nem szükséges kinyomtatni, emailen kérjük elküldeni hozzánk a teljes file-t a következő mindkét címre! </t>
    </r>
    <r>
      <rPr>
        <i/>
        <sz val="8"/>
        <color indexed="51"/>
        <rFont val="Arial"/>
        <family val="2"/>
      </rPr>
      <t>Kérjük, hogy ne faxoljátok, csak végszükség esetén (pl. ha nincs Internet kapcsolat!)</t>
    </r>
  </si>
  <si>
    <t>Martin Metals Kft.</t>
  </si>
  <si>
    <t>Bejövő helykód</t>
  </si>
  <si>
    <t>Új helykód</t>
  </si>
  <si>
    <t>Sorszám</t>
  </si>
  <si>
    <t>Helykód</t>
  </si>
  <si>
    <t>Kódja:</t>
  </si>
  <si>
    <t>Megjegyzés:</t>
  </si>
  <si>
    <t>Új helykód 2</t>
  </si>
  <si>
    <t>Al hulladék Al99,5</t>
  </si>
  <si>
    <t>Al hulladék huzal 99,5-99,7</t>
  </si>
  <si>
    <t>Al hulladék standard Al99,0-99,5</t>
  </si>
  <si>
    <t>Al hulladék 99,5 bevonatos</t>
  </si>
  <si>
    <t>Al hulladék Offset-litho</t>
  </si>
  <si>
    <t>Al hulladék 99,0-99,5 bevonatos</t>
  </si>
  <si>
    <t>Al hulladék offset papiros</t>
  </si>
  <si>
    <t>Al hulladék stripes</t>
  </si>
  <si>
    <t>Al hulladék (Dural)</t>
  </si>
  <si>
    <t>Al hulladék AlMn</t>
  </si>
  <si>
    <t>Al hulladék AlMn1Mg1</t>
  </si>
  <si>
    <t>Al hulladék AlMn1Mg1 bevonatos</t>
  </si>
  <si>
    <t>Al hulladék öntvény "0 Fe"</t>
  </si>
  <si>
    <t>Al hulladék keréktárcsa</t>
  </si>
  <si>
    <t>Al hulladék öntvény "0 Fe" bevonatos</t>
  </si>
  <si>
    <t>Al hulladék öntvény "Fe"</t>
  </si>
  <si>
    <t>Al hulladék öntvény "Fe &gt;2 %"</t>
  </si>
  <si>
    <t>Al hulladék AlMg1-5</t>
  </si>
  <si>
    <t>Aluhulladék AlMg1-3</t>
  </si>
  <si>
    <t>Aluhulladék AlMg1-3 (fóliázott)</t>
  </si>
  <si>
    <t>Al hulladék AlMgSi1 (6005)</t>
  </si>
  <si>
    <t>Al hulladék AlMgSi1 (6016)</t>
  </si>
  <si>
    <t>Al hulladék AlMgSi1 (6061)</t>
  </si>
  <si>
    <t>Al hulladék profil AlMgSi0.5 (6063)</t>
  </si>
  <si>
    <t>Al hulladék légvezeték</t>
  </si>
  <si>
    <t>Al hulladék AlMgSi0.5 izoprofil</t>
  </si>
  <si>
    <t>Al hulladék AlZnMg</t>
  </si>
  <si>
    <t>Al hulladék AlFeMn</t>
  </si>
  <si>
    <t>Al hulladék AlFeSi</t>
  </si>
  <si>
    <t>Al fólia hulladék (8xxx)</t>
  </si>
  <si>
    <t>Al hulladék AlFe</t>
  </si>
  <si>
    <t>Al fólia hulladék bevonatos</t>
  </si>
  <si>
    <t>Al hulladék vegyes (tiszta)</t>
  </si>
  <si>
    <t>Al hulladék brazing Zn1</t>
  </si>
  <si>
    <t>Al hulladék italosdoboz</t>
  </si>
  <si>
    <t>Al hulladék vegyes (bevont.)</t>
  </si>
  <si>
    <t>Al hulladék AlCu hűtő</t>
  </si>
  <si>
    <t>Al hulladék forgács (öntvény)</t>
  </si>
  <si>
    <t>Al hulladék forgács (vegyes)</t>
  </si>
  <si>
    <t>Al hulladék forgács (dugattyú)</t>
  </si>
  <si>
    <t>Al hulladék forgács  (AlMgSi)</t>
  </si>
  <si>
    <t>13108809-2-07</t>
  </si>
  <si>
    <t>FE00002500001</t>
  </si>
  <si>
    <t>Al hulladék bevont profil</t>
  </si>
  <si>
    <t>számot írj!</t>
  </si>
  <si>
    <t>Szilicium 95</t>
  </si>
  <si>
    <t>Szilicium 97</t>
  </si>
  <si>
    <t>Szilícium 441</t>
  </si>
  <si>
    <t>Szilícium 553</t>
  </si>
  <si>
    <t>Szilícium 2202</t>
  </si>
  <si>
    <t>Szilícium 3303</t>
  </si>
  <si>
    <t>Al hulladék Al99,5 fóliás</t>
  </si>
  <si>
    <t>Al hulladék huzal bevonatos</t>
  </si>
  <si>
    <t>Al hulladék kábel bevonatos</t>
  </si>
  <si>
    <t>Al hulladék AlMg1-5 bevonatos</t>
  </si>
  <si>
    <t>Al hulladék brazing Zn01</t>
  </si>
  <si>
    <t>Al hulladék forgács (dural)</t>
  </si>
  <si>
    <t>Megnevezés</t>
  </si>
  <si>
    <t>Megjegyzés</t>
  </si>
  <si>
    <t xml:space="preserve">Szállító neve: </t>
  </si>
  <si>
    <t>Dátum:</t>
  </si>
  <si>
    <t>Réz hulladék (millberry)</t>
  </si>
  <si>
    <t>Réz hulladék (berry)</t>
  </si>
  <si>
    <t>Réz hulladék 1 granulátum</t>
  </si>
  <si>
    <t>Réz hulladék vörösréz "candy"</t>
  </si>
  <si>
    <t>Al hulladék granulátum Cu tart.</t>
  </si>
  <si>
    <t>Al hulladék granulátum</t>
  </si>
  <si>
    <t>8104 Várpalota Fehérvári u.26</t>
  </si>
  <si>
    <t>Alumínium hulladék</t>
  </si>
  <si>
    <t>Al minősítés alatt</t>
  </si>
  <si>
    <t>200140 Alu hull.</t>
  </si>
  <si>
    <t>Al hulladék 99,5 bevonatos vékony</t>
  </si>
  <si>
    <t>Al hulladék huzal 99,5-99,7 oxidos</t>
  </si>
  <si>
    <t>Al hulladék AlMn fólia</t>
  </si>
  <si>
    <t>Al hulladék AlMn1Mg1 fólia</t>
  </si>
  <si>
    <t>Al hulladék AlMg 4-5 Auto</t>
  </si>
  <si>
    <t>Aluhulladék AlMg5-6</t>
  </si>
  <si>
    <t>Al hulladék AlMg1-3 bevonatos</t>
  </si>
  <si>
    <t>Al hulladék dugattyú</t>
  </si>
  <si>
    <t>Al hulladék profil (6060)</t>
  </si>
  <si>
    <t>Al hulladék cső-profil AlMgSi1 (6082)</t>
  </si>
  <si>
    <t>Al hulladék lemez AlMgSi1 (6105)</t>
  </si>
  <si>
    <t>Al hulladék AlMgSi0,5 - 1 (bevont)</t>
  </si>
  <si>
    <t>Al hulladék gázpalack AlMg1Si1</t>
  </si>
  <si>
    <t>Al hulladék vegyes hűtő</t>
  </si>
  <si>
    <t>Al hulladék vegyes (tiszta) válogatás al</t>
  </si>
  <si>
    <t>Al hulladék vegyes (5000-6000)</t>
  </si>
  <si>
    <t>Al hulladék vegyes lemez (bevont.)</t>
  </si>
  <si>
    <t>Al hulladék vegyes (bevont.) válogatás a</t>
  </si>
  <si>
    <t>Al hulladék válogatási vegyes</t>
  </si>
  <si>
    <t>Al hulladék vegyes (törmelék)</t>
  </si>
  <si>
    <t>Al hulladék granulátum 99,5</t>
  </si>
  <si>
    <t>Al másodnyersanyag "0 Fe" gyk.</t>
  </si>
  <si>
    <t>Al hulladék  (dugattyú)</t>
  </si>
  <si>
    <t>Al hulladék forgács (vegyes, nedves)</t>
  </si>
  <si>
    <t>Al hulladék Offset-litho papiros</t>
  </si>
  <si>
    <t>Al hull. shreddelt keréktárcsa</t>
  </si>
  <si>
    <t>Al hulladék AlMg1-3</t>
  </si>
  <si>
    <t>Al hulladék cső-profil AlMgSi0,5-1</t>
  </si>
  <si>
    <t>Al hulladék profil  (6063) bevont</t>
  </si>
  <si>
    <t>Alumínium salak (öntészeti, darabos)</t>
  </si>
  <si>
    <t>Alumínium salak (öntészeti 1)</t>
  </si>
  <si>
    <t>Alumínium salak (öntészeti 2)</t>
  </si>
  <si>
    <t>Alumínium salak (öntészeti 3)</t>
  </si>
  <si>
    <t>Alumínium salak (öntészeti, csöpedék)</t>
  </si>
  <si>
    <t>Alumínium salak (alakítható darabos)</t>
  </si>
  <si>
    <t>Almínium salak (alakítható 1)</t>
  </si>
  <si>
    <t>Almínium salak (alakítható 2)</t>
  </si>
  <si>
    <t>Almínium salak (alakítható 3)</t>
  </si>
  <si>
    <t>Alu salak (kemence salak) DIN 226</t>
  </si>
  <si>
    <t>Al sóssalak</t>
  </si>
  <si>
    <t>Réz katóda</t>
  </si>
  <si>
    <t>Réz hulladék minősítés alatt</t>
  </si>
  <si>
    <t>Réz hulladék (kábel)</t>
  </si>
  <si>
    <t>Réz sárgaréz hull. Ms58</t>
  </si>
  <si>
    <t>Réz sárgaréz hull. Ms63</t>
  </si>
  <si>
    <t>Réz sárgaréz hull. Ms70</t>
  </si>
  <si>
    <t>Réz sárgaréz hull. Ms80</t>
  </si>
  <si>
    <t>Bronz hulladék</t>
  </si>
  <si>
    <t>Réz hulladék finomítási</t>
  </si>
  <si>
    <t>Réz hulladék Cu-Sr hűtő</t>
  </si>
  <si>
    <t>Réz hul. Ms58 sárgaréz forgács</t>
  </si>
  <si>
    <t>Réz hull. Ms63 sárgaréz forgács</t>
  </si>
  <si>
    <t>Vegyes réz hulladék forgács</t>
  </si>
  <si>
    <t>Réz hull. granulátum Al tartalommal</t>
  </si>
  <si>
    <t>Réz másodnyersanyag (millberry)</t>
  </si>
  <si>
    <t>Réz másodnyersanyag (berry)</t>
  </si>
  <si>
    <t>Réz másodnyersanyag 1 granulátum</t>
  </si>
  <si>
    <t>Réz másodnyersanyag sárgaréz forgács</t>
  </si>
  <si>
    <t>Réz hulladék vörösréz</t>
  </si>
  <si>
    <t>Vas- és acélhulladék</t>
  </si>
  <si>
    <t>Magasan ötvözött acélhulladék CrNi 18/8</t>
  </si>
  <si>
    <t>Magasan ötvözött acélhulladék CrNi 18/9</t>
  </si>
  <si>
    <t>Magasan ötvözött acélhulladék CrNi 18/10</t>
  </si>
  <si>
    <t>Ötvözött acélhulladék ötvözőkkel</t>
  </si>
  <si>
    <t>CrNi Acélforgács</t>
  </si>
  <si>
    <t>Vas- és acél másodnyersanyag</t>
  </si>
  <si>
    <t>Nemesacél másodnyersanyag</t>
  </si>
  <si>
    <t>Cink ötvözetlen tömb</t>
  </si>
  <si>
    <t>Cink tömb ötvözött ZAMAK ZnAl4Cu1</t>
  </si>
  <si>
    <t>Cink hulladék</t>
  </si>
  <si>
    <t>Cink hulladék spiáter</t>
  </si>
  <si>
    <t>Ólom hulladék</t>
  </si>
  <si>
    <t>Ón hulladék</t>
  </si>
  <si>
    <t>Magnézium hulladék</t>
  </si>
  <si>
    <t>Wolfram hulladék</t>
  </si>
  <si>
    <t>Titán hulladék</t>
  </si>
  <si>
    <t>Szilícium 551</t>
  </si>
  <si>
    <t>Al hulladék öntvény "Fe 25 %"</t>
  </si>
  <si>
    <t>Vörösiszap hulladék</t>
  </si>
  <si>
    <t>Al hulladék AlMg2,5 Cr</t>
  </si>
  <si>
    <t>Al másodnyersanyag Al99,5</t>
  </si>
  <si>
    <t>Al másodnyersanyag huzal Al99.5-99.7</t>
  </si>
  <si>
    <t>Al másodnyersanyag Al99.0 standard</t>
  </si>
  <si>
    <t>Al másodnyersanyag Al99,5 bevonatos</t>
  </si>
  <si>
    <t>Al másodnyersanyag Offset-litho</t>
  </si>
  <si>
    <t>Al másodnyersanyag Al99,0-99,5 bevonatos</t>
  </si>
  <si>
    <t>Al másodnyersanyag "strips"</t>
  </si>
  <si>
    <t>Al másodnyersanyag Al99,5 granulátum</t>
  </si>
  <si>
    <t>Al másodnyersanyag huzal granulátum</t>
  </si>
  <si>
    <t>Al másodnyersanyag (Dural)</t>
  </si>
  <si>
    <t>Al másodnyersanyag Al99,5 garnulátum</t>
  </si>
  <si>
    <t>Al másodnyersanyag AlMn</t>
  </si>
  <si>
    <t>Al másodnyersanyag AlMn1Mg1</t>
  </si>
  <si>
    <t>Al másodnyersanyag  granulátum</t>
  </si>
  <si>
    <t>Al másodnyersanyag AlMn1Mg1 bevonatos</t>
  </si>
  <si>
    <t>Al másodnyersanyag AlMn fólia</t>
  </si>
  <si>
    <t>Al másodnyersanyag AlMn1Mg1 fólia</t>
  </si>
  <si>
    <t>Al másodnyersanyag öntvény "0 Fe"</t>
  </si>
  <si>
    <t>Al másodnyersanyag keréktárcsa</t>
  </si>
  <si>
    <t>Al másodnyersanyag öntvény darálék</t>
  </si>
  <si>
    <t>Al másodnyersanyag öntvény "2% Fe"</t>
  </si>
  <si>
    <t>Al másodnyersanyag AlMg1-3</t>
  </si>
  <si>
    <t>Al másodnyersanyag AlMg1-5</t>
  </si>
  <si>
    <t>Al másodnyersanyag AlMg 4-5</t>
  </si>
  <si>
    <t>Al másodnyersanyag AlMg5-6</t>
  </si>
  <si>
    <t>Al másodnyersanyag AlMg1-5 bevonatos</t>
  </si>
  <si>
    <t>Al másodnyerasanyag AlMg1-3 bevonatos</t>
  </si>
  <si>
    <t>Al másodnyersanyag AlMg1-3 (fóliázott)</t>
  </si>
  <si>
    <t>Al másodnyersanyag AlMgSi1 (6005)</t>
  </si>
  <si>
    <t>Al másodnyersanyag AlMgSi1 (6016)</t>
  </si>
  <si>
    <t>Al másodnyersanyag profil (6060)</t>
  </si>
  <si>
    <t>Al másodnyersanyag AlMgSi1 (6061)</t>
  </si>
  <si>
    <t>Al másodnyersanyag profil (6063)</t>
  </si>
  <si>
    <t>Al másodnyersanyag AlMgSi0,5 -1</t>
  </si>
  <si>
    <t>Al másodnyersanyag légvezeték 6101</t>
  </si>
  <si>
    <t>Al másodnyersanyag AlMgSi1 (6105)</t>
  </si>
  <si>
    <t>Al másodnyersanyag bevont profil 6063</t>
  </si>
  <si>
    <t>Al másodnyersanyag AlMgSi0,5-1 bevont</t>
  </si>
  <si>
    <t>Al másodnyersanyag AlMg1Si1 6082</t>
  </si>
  <si>
    <t>Al másodnyersanyag gazpalack AlMg1Si1</t>
  </si>
  <si>
    <t>Al másodnyersanyag AlMgSi1 (6082)</t>
  </si>
  <si>
    <t>Al másodnyersanyag AlZnMg</t>
  </si>
  <si>
    <t>Al másodnyersanyag AlFeMn</t>
  </si>
  <si>
    <t>Al másodnyersanyag AlFeSi</t>
  </si>
  <si>
    <t>Al másodnyersanyag fólia (8xxx)</t>
  </si>
  <si>
    <t>Al másodnyersanyag AlFe</t>
  </si>
  <si>
    <t>Al másodnyersanyag vegyes (tiszta)</t>
  </si>
  <si>
    <t>Al másodnyersanyag vegyes (5000-6000)</t>
  </si>
  <si>
    <t>Al másodnyersanyag brazing Zn01</t>
  </si>
  <si>
    <t>Al másodnyersanyag brazing Zn1</t>
  </si>
  <si>
    <t>Al másodnyersanyag vegyes (bevont)</t>
  </si>
  <si>
    <t>Al másodnyersanyag vegyes darálék</t>
  </si>
  <si>
    <t>Al másodnyersanyag Al99,0-99,5 ötvözetle</t>
  </si>
  <si>
    <t>Al másodnyersanyag öntvény "Fe"</t>
  </si>
  <si>
    <t>Füstgázpor</t>
  </si>
  <si>
    <t>Al huzal ötvözetlen 1050</t>
  </si>
  <si>
    <t>Al huzal ötvözetlen 1070</t>
  </si>
  <si>
    <t>Al huzal ötvözetlen (dezox)</t>
  </si>
  <si>
    <t>Al huzal ötvözetlen 1370</t>
  </si>
  <si>
    <t>Al huzal ötvözött ENAW 4043</t>
  </si>
  <si>
    <t>Al huzal ötvözött ENAW 5052</t>
  </si>
  <si>
    <t>Al huzal ötvözött ENAW 5754</t>
  </si>
  <si>
    <t>Al huzal ötvözött ENAW 6101</t>
  </si>
  <si>
    <t>Al huzal ötvözött (dezox)</t>
  </si>
  <si>
    <t>Ötvözött alumínium lemez</t>
  </si>
  <si>
    <t>Ötvözetlen szilicium</t>
  </si>
  <si>
    <t>Szilicium 92</t>
  </si>
  <si>
    <t>Sorcímkék</t>
  </si>
  <si>
    <t>feladás</t>
  </si>
  <si>
    <t>átvétel</t>
  </si>
</sst>
</file>

<file path=xl/styles.xml><?xml version="1.0" encoding="utf-8"?>
<styleSheet xmlns="http://schemas.openxmlformats.org/spreadsheetml/2006/main">
  <numFmts count="1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&quot;Br.: &quot;General"/>
    <numFmt numFmtId="165" formatCode="&quot;Net.: &quot;General"/>
    <numFmt numFmtId="166" formatCode="&quot;Tara: &quot;General"/>
    <numFmt numFmtId="167" formatCode="&quot;Beszállító kód: &quot;General"/>
    <numFmt numFmtId="168" formatCode="&quot;VTSZ.: &quot;General"/>
  </numFmts>
  <fonts count="8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u val="single"/>
      <sz val="10"/>
      <color indexed="12"/>
      <name val="Arial"/>
      <family val="2"/>
    </font>
    <font>
      <sz val="6"/>
      <color indexed="10"/>
      <name val="Arial"/>
      <family val="2"/>
    </font>
    <font>
      <sz val="6"/>
      <color indexed="17"/>
      <name val="Arial"/>
      <family val="2"/>
    </font>
    <font>
      <sz val="8"/>
      <color indexed="17"/>
      <name val="Arial"/>
      <family val="2"/>
    </font>
    <font>
      <sz val="7"/>
      <color indexed="17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13"/>
      <name val="Arial"/>
      <family val="2"/>
    </font>
    <font>
      <sz val="8"/>
      <color indexed="13"/>
      <name val="Arial"/>
      <family val="2"/>
    </font>
    <font>
      <sz val="8"/>
      <color indexed="51"/>
      <name val="Arial"/>
      <family val="2"/>
    </font>
    <font>
      <i/>
      <sz val="8"/>
      <color indexed="5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0"/>
      <color indexed="57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8.5"/>
      <name val="Arial"/>
      <family val="2"/>
    </font>
    <font>
      <b/>
      <sz val="9"/>
      <name val="Segoe UI"/>
      <family val="2"/>
    </font>
    <font>
      <b/>
      <sz val="14"/>
      <color indexed="9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Arial"/>
      <family val="2"/>
    </font>
    <font>
      <sz val="10"/>
      <color theme="6" tint="-0.24997000396251678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i/>
      <sz val="8"/>
      <color rgb="FFFFFF00"/>
      <name val="Arial"/>
      <family val="2"/>
    </font>
    <font>
      <sz val="8"/>
      <color rgb="FFFFFF00"/>
      <name val="Arial"/>
      <family val="2"/>
    </font>
    <font>
      <b/>
      <sz val="14"/>
      <color theme="0"/>
      <name val="Arial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 style="thin"/>
      <right style="medium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medium"/>
      <top style="thin"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/>
      <top style="thin">
        <color indexed="8"/>
      </top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8" fillId="0" borderId="0" applyNumberFormat="0" applyFill="0" applyBorder="0" applyProtection="0">
      <alignment horizontal="left"/>
    </xf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0" fontId="1" fillId="22" borderId="0">
      <alignment/>
      <protection/>
    </xf>
    <xf numFmtId="0" fontId="1" fillId="23" borderId="0">
      <alignment/>
      <protection/>
    </xf>
    <xf numFmtId="0" fontId="1" fillId="24" borderId="0">
      <alignment/>
      <protection/>
    </xf>
    <xf numFmtId="0" fontId="1" fillId="25" borderId="0">
      <alignment/>
      <protection/>
    </xf>
    <xf numFmtId="0" fontId="1" fillId="26" borderId="0">
      <alignment/>
      <protection/>
    </xf>
    <xf numFmtId="0" fontId="1" fillId="27" borderId="0">
      <alignment/>
      <protection/>
    </xf>
    <xf numFmtId="0" fontId="1" fillId="28" borderId="0">
      <alignment/>
      <protection/>
    </xf>
    <xf numFmtId="0" fontId="1" fillId="29" borderId="0">
      <alignment/>
      <protection/>
    </xf>
    <xf numFmtId="0" fontId="1" fillId="30" borderId="0">
      <alignment/>
      <protection/>
    </xf>
    <xf numFmtId="0" fontId="1" fillId="25" borderId="0">
      <alignment/>
      <protection/>
    </xf>
    <xf numFmtId="0" fontId="1" fillId="28" borderId="0">
      <alignment/>
      <protection/>
    </xf>
    <xf numFmtId="0" fontId="1" fillId="31" borderId="0">
      <alignment/>
      <protection/>
    </xf>
    <xf numFmtId="0" fontId="2" fillId="32" borderId="0">
      <alignment/>
      <protection/>
    </xf>
    <xf numFmtId="0" fontId="2" fillId="29" borderId="0">
      <alignment/>
      <protection/>
    </xf>
    <xf numFmtId="0" fontId="2" fillId="30" borderId="0">
      <alignment/>
      <protection/>
    </xf>
    <xf numFmtId="0" fontId="2" fillId="33" borderId="0">
      <alignment/>
      <protection/>
    </xf>
    <xf numFmtId="0" fontId="2" fillId="34" borderId="0">
      <alignment/>
      <protection/>
    </xf>
    <xf numFmtId="0" fontId="2" fillId="35" borderId="0">
      <alignment/>
      <protection/>
    </xf>
    <xf numFmtId="0" fontId="2" fillId="36" borderId="0">
      <alignment/>
      <protection/>
    </xf>
    <xf numFmtId="0" fontId="2" fillId="37" borderId="0">
      <alignment/>
      <protection/>
    </xf>
    <xf numFmtId="0" fontId="2" fillId="38" borderId="0">
      <alignment/>
      <protection/>
    </xf>
    <xf numFmtId="0" fontId="2" fillId="33" borderId="0">
      <alignment/>
      <protection/>
    </xf>
    <xf numFmtId="0" fontId="2" fillId="34" borderId="0">
      <alignment/>
      <protection/>
    </xf>
    <xf numFmtId="0" fontId="2" fillId="39" borderId="0">
      <alignment/>
      <protection/>
    </xf>
    <xf numFmtId="0" fontId="15" fillId="23" borderId="0">
      <alignment/>
      <protection/>
    </xf>
    <xf numFmtId="0" fontId="17" fillId="40" borderId="6">
      <alignment/>
      <protection/>
    </xf>
    <xf numFmtId="0" fontId="8" fillId="41" borderId="7">
      <alignment/>
      <protection/>
    </xf>
    <xf numFmtId="0" fontId="13" fillId="0" borderId="0">
      <alignment/>
      <protection/>
    </xf>
    <xf numFmtId="0" fontId="11" fillId="24" borderId="0">
      <alignment/>
      <protection/>
    </xf>
    <xf numFmtId="0" fontId="5" fillId="0" borderId="8">
      <alignment/>
      <protection/>
    </xf>
    <xf numFmtId="0" fontId="6" fillId="0" borderId="9">
      <alignment/>
      <protection/>
    </xf>
    <xf numFmtId="0" fontId="7" fillId="0" borderId="10">
      <alignment/>
      <protection/>
    </xf>
    <xf numFmtId="0" fontId="7" fillId="0" borderId="0">
      <alignment/>
      <protection/>
    </xf>
    <xf numFmtId="0" fontId="3" fillId="27" borderId="6">
      <alignment/>
      <protection/>
    </xf>
    <xf numFmtId="0" fontId="10" fillId="0" borderId="11">
      <alignment/>
      <protection/>
    </xf>
    <xf numFmtId="0" fontId="16" fillId="42" borderId="0">
      <alignment/>
      <protection/>
    </xf>
    <xf numFmtId="0" fontId="0" fillId="0" borderId="0">
      <alignment/>
      <protection/>
    </xf>
    <xf numFmtId="0" fontId="0" fillId="43" borderId="12">
      <alignment/>
      <protection/>
    </xf>
    <xf numFmtId="0" fontId="12" fillId="40" borderId="13">
      <alignment/>
      <protection/>
    </xf>
    <xf numFmtId="0" fontId="4" fillId="0" borderId="0">
      <alignment/>
      <protection/>
    </xf>
    <xf numFmtId="0" fontId="14" fillId="0" borderId="14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0" fillId="44" borderId="16" applyNumberFormat="0" applyFont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9" fillId="51" borderId="0" applyNumberFormat="0" applyBorder="0" applyAlignment="0" applyProtection="0"/>
    <xf numFmtId="0" fontId="70" fillId="52" borderId="17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53" borderId="0" applyNumberFormat="0" applyBorder="0" applyAlignment="0" applyProtection="0"/>
    <xf numFmtId="0" fontId="75" fillId="54" borderId="0" applyNumberFormat="0" applyBorder="0" applyAlignment="0" applyProtection="0"/>
    <xf numFmtId="0" fontId="76" fillId="52" borderId="1" applyNumberFormat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47" fillId="0" borderId="19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164" fontId="49" fillId="0" borderId="22" xfId="0" applyNumberFormat="1" applyFont="1" applyBorder="1" applyAlignment="1">
      <alignment horizontal="left" vertical="center"/>
    </xf>
    <xf numFmtId="166" fontId="49" fillId="0" borderId="23" xfId="0" applyNumberFormat="1" applyFont="1" applyBorder="1" applyAlignment="1">
      <alignment horizontal="left" vertical="center"/>
    </xf>
    <xf numFmtId="0" fontId="22" fillId="0" borderId="23" xfId="0" applyFont="1" applyBorder="1" applyAlignment="1">
      <alignment vertical="top" wrapText="1"/>
    </xf>
    <xf numFmtId="14" fontId="38" fillId="0" borderId="19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165" fontId="49" fillId="0" borderId="23" xfId="0" applyNumberFormat="1" applyFont="1" applyBorder="1" applyAlignment="1">
      <alignment horizontal="left" vertical="center"/>
    </xf>
    <xf numFmtId="0" fontId="18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left" vertical="center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168" fontId="18" fillId="0" borderId="26" xfId="0" applyNumberFormat="1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55" borderId="19" xfId="0" applyFill="1" applyBorder="1" applyAlignment="1" applyProtection="1">
      <alignment/>
      <protection locked="0"/>
    </xf>
    <xf numFmtId="0" fontId="53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top"/>
    </xf>
    <xf numFmtId="164" fontId="52" fillId="0" borderId="22" xfId="0" applyNumberFormat="1" applyFont="1" applyBorder="1" applyAlignment="1">
      <alignment horizontal="left" vertical="center"/>
    </xf>
    <xf numFmtId="166" fontId="52" fillId="0" borderId="23" xfId="0" applyNumberFormat="1" applyFont="1" applyBorder="1" applyAlignment="1">
      <alignment horizontal="left" vertical="center"/>
    </xf>
    <xf numFmtId="165" fontId="52" fillId="0" borderId="23" xfId="0" applyNumberFormat="1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14" fontId="47" fillId="0" borderId="19" xfId="0" applyNumberFormat="1" applyFont="1" applyBorder="1" applyAlignment="1">
      <alignment horizontal="right" vertical="center" wrapText="1"/>
    </xf>
    <xf numFmtId="0" fontId="54" fillId="0" borderId="21" xfId="0" applyFont="1" applyBorder="1" applyAlignment="1">
      <alignment horizontal="left" vertical="top" wrapText="1"/>
    </xf>
    <xf numFmtId="0" fontId="19" fillId="0" borderId="27" xfId="82" applyFont="1" applyBorder="1" applyAlignment="1" applyProtection="1">
      <alignment/>
      <protection/>
    </xf>
    <xf numFmtId="0" fontId="34" fillId="0" borderId="28" xfId="82" applyFont="1" applyBorder="1" applyAlignment="1" applyProtection="1">
      <alignment vertical="center"/>
      <protection/>
    </xf>
    <xf numFmtId="0" fontId="34" fillId="0" borderId="19" xfId="82" applyFont="1" applyBorder="1" applyAlignment="1" applyProtection="1">
      <alignment vertical="center"/>
      <protection/>
    </xf>
    <xf numFmtId="0" fontId="78" fillId="0" borderId="19" xfId="82" applyFont="1" applyBorder="1" applyAlignment="1" applyProtection="1">
      <alignment vertical="center"/>
      <protection/>
    </xf>
    <xf numFmtId="0" fontId="0" fillId="0" borderId="0" xfId="82" applyBorder="1" applyProtection="1">
      <alignment/>
      <protection/>
    </xf>
    <xf numFmtId="0" fontId="28" fillId="0" borderId="29" xfId="82" applyFont="1" applyBorder="1" applyAlignment="1" applyProtection="1">
      <alignment horizontal="center" vertical="center" wrapText="1"/>
      <protection/>
    </xf>
    <xf numFmtId="0" fontId="28" fillId="0" borderId="30" xfId="82" applyFont="1" applyBorder="1" applyAlignment="1" applyProtection="1">
      <alignment vertical="center" wrapText="1"/>
      <protection/>
    </xf>
    <xf numFmtId="0" fontId="30" fillId="0" borderId="30" xfId="82" applyFont="1" applyBorder="1" applyAlignment="1" applyProtection="1">
      <alignment horizontal="center" vertical="center" wrapText="1"/>
      <protection/>
    </xf>
    <xf numFmtId="0" fontId="31" fillId="0" borderId="30" xfId="82" applyFont="1" applyBorder="1" applyAlignment="1" applyProtection="1">
      <alignment horizontal="center" vertical="center" wrapText="1"/>
      <protection/>
    </xf>
    <xf numFmtId="0" fontId="19" fillId="0" borderId="31" xfId="82" applyFont="1" applyBorder="1" applyAlignment="1" applyProtection="1">
      <alignment horizontal="center" vertical="center" wrapText="1"/>
      <protection/>
    </xf>
    <xf numFmtId="0" fontId="30" fillId="0" borderId="29" xfId="82" applyFont="1" applyBorder="1" applyAlignment="1" applyProtection="1">
      <alignment horizontal="center" vertical="center" wrapText="1"/>
      <protection/>
    </xf>
    <xf numFmtId="0" fontId="32" fillId="0" borderId="30" xfId="82" applyFont="1" applyBorder="1" applyAlignment="1" applyProtection="1">
      <alignment horizontal="center" vertical="center" wrapText="1"/>
      <protection/>
    </xf>
    <xf numFmtId="0" fontId="33" fillId="0" borderId="30" xfId="82" applyFont="1" applyBorder="1" applyAlignment="1" applyProtection="1">
      <alignment horizontal="center" vertical="center" wrapText="1"/>
      <protection/>
    </xf>
    <xf numFmtId="0" fontId="30" fillId="0" borderId="31" xfId="82" applyFont="1" applyBorder="1" applyAlignment="1" applyProtection="1">
      <alignment horizontal="center" vertical="center" wrapText="1"/>
      <protection/>
    </xf>
    <xf numFmtId="0" fontId="19" fillId="0" borderId="29" xfId="82" applyFont="1" applyBorder="1" applyAlignment="1" applyProtection="1">
      <alignment horizontal="center" vertical="center" wrapText="1"/>
      <protection/>
    </xf>
    <xf numFmtId="0" fontId="19" fillId="0" borderId="30" xfId="82" applyFont="1" applyBorder="1" applyAlignment="1" applyProtection="1">
      <alignment horizontal="center" vertical="center" wrapText="1"/>
      <protection/>
    </xf>
    <xf numFmtId="0" fontId="18" fillId="0" borderId="32" xfId="82" applyFont="1" applyBorder="1" applyAlignment="1" applyProtection="1">
      <alignment horizontal="center"/>
      <protection/>
    </xf>
    <xf numFmtId="0" fontId="18" fillId="0" borderId="32" xfId="82" applyFont="1" applyBorder="1" applyProtection="1">
      <alignment/>
      <protection/>
    </xf>
    <xf numFmtId="0" fontId="79" fillId="0" borderId="32" xfId="82" applyFont="1" applyBorder="1" applyProtection="1">
      <alignment/>
      <protection/>
    </xf>
    <xf numFmtId="0" fontId="35" fillId="0" borderId="33" xfId="82" applyFont="1" applyBorder="1" applyProtection="1">
      <alignment/>
      <protection/>
    </xf>
    <xf numFmtId="0" fontId="33" fillId="0" borderId="34" xfId="82" applyFont="1" applyBorder="1" applyAlignment="1" applyProtection="1">
      <alignment horizontal="center" vertical="center" wrapText="1"/>
      <protection/>
    </xf>
    <xf numFmtId="0" fontId="33" fillId="0" borderId="35" xfId="82" applyFont="1" applyBorder="1" applyAlignment="1" applyProtection="1">
      <alignment horizontal="center" vertical="center" wrapText="1"/>
      <protection/>
    </xf>
    <xf numFmtId="0" fontId="33" fillId="0" borderId="36" xfId="82" applyFont="1" applyBorder="1" applyAlignment="1" applyProtection="1">
      <alignment horizontal="center" vertical="center" wrapText="1"/>
      <protection/>
    </xf>
    <xf numFmtId="0" fontId="18" fillId="0" borderId="19" xfId="82" applyFont="1" applyBorder="1" applyProtection="1">
      <alignment/>
      <protection/>
    </xf>
    <xf numFmtId="0" fontId="18" fillId="0" borderId="19" xfId="82" applyFont="1" applyBorder="1" applyAlignment="1" applyProtection="1">
      <alignment horizontal="center"/>
      <protection/>
    </xf>
    <xf numFmtId="0" fontId="18" fillId="0" borderId="37" xfId="82" applyFont="1" applyBorder="1" applyAlignment="1" applyProtection="1">
      <alignment horizontal="center"/>
      <protection/>
    </xf>
    <xf numFmtId="0" fontId="18" fillId="0" borderId="37" xfId="82" applyFont="1" applyBorder="1" applyProtection="1">
      <alignment/>
      <protection/>
    </xf>
    <xf numFmtId="0" fontId="27" fillId="0" borderId="26" xfId="91" applyFont="1" applyBorder="1" applyAlignment="1" applyProtection="1">
      <alignment horizontal="center"/>
      <protection/>
    </xf>
    <xf numFmtId="0" fontId="0" fillId="0" borderId="38" xfId="82" applyBorder="1" applyProtection="1">
      <alignment/>
      <protection/>
    </xf>
    <xf numFmtId="0" fontId="0" fillId="0" borderId="39" xfId="82" applyBorder="1" applyProtection="1">
      <alignment/>
      <protection/>
    </xf>
    <xf numFmtId="0" fontId="19" fillId="0" borderId="39" xfId="82" applyFont="1" applyBorder="1" applyAlignment="1" applyProtection="1">
      <alignment horizontal="center" vertical="center"/>
      <protection/>
    </xf>
    <xf numFmtId="0" fontId="19" fillId="0" borderId="40" xfId="82" applyFont="1" applyBorder="1" applyAlignment="1" applyProtection="1">
      <alignment horizontal="center" vertical="center"/>
      <protection/>
    </xf>
    <xf numFmtId="0" fontId="18" fillId="0" borderId="41" xfId="82" applyFont="1" applyBorder="1" applyAlignment="1" applyProtection="1">
      <alignment horizontal="center"/>
      <protection/>
    </xf>
    <xf numFmtId="0" fontId="18" fillId="0" borderId="41" xfId="82" applyFont="1" applyBorder="1" applyProtection="1">
      <alignment/>
      <protection/>
    </xf>
    <xf numFmtId="0" fontId="0" fillId="0" borderId="0" xfId="82" applyProtection="1">
      <alignment/>
      <protection locked="0"/>
    </xf>
    <xf numFmtId="0" fontId="38" fillId="56" borderId="0" xfId="82" applyFont="1" applyFill="1" applyBorder="1" applyAlignment="1" applyProtection="1">
      <alignment horizontal="center" vertical="center" wrapText="1"/>
      <protection locked="0"/>
    </xf>
    <xf numFmtId="0" fontId="0" fillId="0" borderId="0" xfId="82" applyBorder="1" applyAlignment="1" applyProtection="1">
      <alignment horizontal="center"/>
      <protection locked="0"/>
    </xf>
    <xf numFmtId="14" fontId="18" fillId="0" borderId="42" xfId="82" applyNumberFormat="1" applyFont="1" applyBorder="1" applyAlignment="1" applyProtection="1">
      <alignment vertical="center"/>
      <protection locked="0"/>
    </xf>
    <xf numFmtId="14" fontId="18" fillId="0" borderId="43" xfId="82" applyNumberFormat="1" applyFont="1" applyBorder="1" applyAlignment="1" applyProtection="1">
      <alignment vertical="center"/>
      <protection locked="0"/>
    </xf>
    <xf numFmtId="14" fontId="18" fillId="0" borderId="44" xfId="82" applyNumberFormat="1" applyFont="1" applyBorder="1" applyAlignment="1" applyProtection="1">
      <alignment vertical="center"/>
      <protection locked="0"/>
    </xf>
    <xf numFmtId="14" fontId="18" fillId="0" borderId="0" xfId="82" applyNumberFormat="1" applyFont="1" applyBorder="1" applyAlignment="1" applyProtection="1">
      <alignment vertical="center"/>
      <protection locked="0"/>
    </xf>
    <xf numFmtId="0" fontId="39" fillId="0" borderId="19" xfId="82" applyFont="1" applyBorder="1" applyAlignment="1" applyProtection="1">
      <alignment/>
      <protection locked="0"/>
    </xf>
    <xf numFmtId="0" fontId="18" fillId="0" borderId="26" xfId="82" applyFont="1" applyBorder="1" applyAlignment="1" applyProtection="1">
      <alignment vertical="center"/>
      <protection locked="0"/>
    </xf>
    <xf numFmtId="0" fontId="18" fillId="0" borderId="45" xfId="82" applyFont="1" applyBorder="1" applyAlignment="1" applyProtection="1">
      <alignment vertical="center"/>
      <protection locked="0"/>
    </xf>
    <xf numFmtId="0" fontId="18" fillId="0" borderId="46" xfId="82" applyFont="1" applyBorder="1" applyAlignment="1" applyProtection="1">
      <alignment vertical="center"/>
      <protection locked="0"/>
    </xf>
    <xf numFmtId="0" fontId="22" fillId="0" borderId="19" xfId="82" applyFont="1" applyBorder="1" applyAlignment="1" applyProtection="1">
      <alignment vertical="center"/>
      <protection locked="0"/>
    </xf>
    <xf numFmtId="0" fontId="22" fillId="0" borderId="26" xfId="82" applyFont="1" applyBorder="1" applyAlignment="1" applyProtection="1">
      <alignment vertical="center"/>
      <protection locked="0"/>
    </xf>
    <xf numFmtId="0" fontId="22" fillId="0" borderId="45" xfId="82" applyFont="1" applyBorder="1" applyAlignment="1" applyProtection="1">
      <alignment vertical="center"/>
      <protection locked="0"/>
    </xf>
    <xf numFmtId="0" fontId="22" fillId="0" borderId="46" xfId="82" applyFont="1" applyBorder="1" applyAlignment="1" applyProtection="1">
      <alignment vertical="center"/>
      <protection locked="0"/>
    </xf>
    <xf numFmtId="0" fontId="39" fillId="0" borderId="19" xfId="82" applyFont="1" applyBorder="1" applyAlignment="1" applyProtection="1">
      <alignment vertical="center"/>
      <protection locked="0"/>
    </xf>
    <xf numFmtId="0" fontId="39" fillId="0" borderId="41" xfId="82" applyFont="1" applyBorder="1" applyAlignment="1" applyProtection="1">
      <alignment vertical="center"/>
      <protection locked="0"/>
    </xf>
    <xf numFmtId="0" fontId="0" fillId="0" borderId="0" xfId="82" applyBorder="1" applyProtection="1">
      <alignment/>
      <protection locked="0"/>
    </xf>
    <xf numFmtId="0" fontId="0" fillId="0" borderId="0" xfId="82" applyFont="1" applyBorder="1" applyAlignment="1" applyProtection="1">
      <alignment horizontal="center"/>
      <protection locked="0"/>
    </xf>
    <xf numFmtId="0" fontId="19" fillId="0" borderId="0" xfId="82" applyFont="1" applyBorder="1" applyAlignment="1" applyProtection="1">
      <alignment horizontal="center" vertical="center" wrapText="1"/>
      <protection locked="0"/>
    </xf>
    <xf numFmtId="0" fontId="26" fillId="0" borderId="26" xfId="82" applyFont="1" applyBorder="1" applyProtection="1">
      <alignment/>
      <protection locked="0"/>
    </xf>
    <xf numFmtId="0" fontId="0" fillId="56" borderId="27" xfId="82" applyFill="1" applyBorder="1" applyAlignment="1" applyProtection="1">
      <alignment/>
      <protection locked="0"/>
    </xf>
    <xf numFmtId="0" fontId="22" fillId="57" borderId="27" xfId="82" applyFont="1" applyFill="1" applyBorder="1" applyAlignment="1" applyProtection="1">
      <alignment horizontal="center"/>
      <protection locked="0"/>
    </xf>
    <xf numFmtId="0" fontId="22" fillId="57" borderId="27" xfId="82" applyFont="1" applyFill="1" applyBorder="1" applyProtection="1">
      <alignment/>
      <protection locked="0"/>
    </xf>
    <xf numFmtId="0" fontId="23" fillId="0" borderId="26" xfId="82" applyFont="1" applyBorder="1" applyAlignment="1" applyProtection="1">
      <alignment/>
      <protection locked="0"/>
    </xf>
    <xf numFmtId="0" fontId="21" fillId="57" borderId="47" xfId="82" applyFont="1" applyFill="1" applyBorder="1" applyProtection="1">
      <alignment/>
      <protection locked="0"/>
    </xf>
    <xf numFmtId="0" fontId="23" fillId="0" borderId="42" xfId="82" applyFont="1" applyBorder="1" applyAlignment="1" applyProtection="1">
      <alignment/>
      <protection locked="0"/>
    </xf>
    <xf numFmtId="0" fontId="0" fillId="57" borderId="27" xfId="82" applyFont="1" applyFill="1" applyBorder="1" applyAlignment="1" applyProtection="1">
      <alignment horizontal="center" vertical="center"/>
      <protection locked="0"/>
    </xf>
    <xf numFmtId="0" fontId="19" fillId="57" borderId="27" xfId="82" applyFont="1" applyFill="1" applyBorder="1" applyAlignment="1" applyProtection="1">
      <alignment horizontal="left" vertical="center"/>
      <protection locked="0"/>
    </xf>
    <xf numFmtId="0" fontId="0" fillId="57" borderId="48" xfId="82" applyFont="1" applyFill="1" applyBorder="1" applyAlignment="1" applyProtection="1">
      <alignment horizontal="center" vertical="center"/>
      <protection locked="0"/>
    </xf>
    <xf numFmtId="0" fontId="0" fillId="57" borderId="0" xfId="82" applyFont="1" applyFill="1" applyBorder="1" applyAlignment="1" applyProtection="1">
      <alignment horizontal="center" vertical="center"/>
      <protection locked="0"/>
    </xf>
    <xf numFmtId="0" fontId="0" fillId="56" borderId="19" xfId="82" applyFill="1" applyBorder="1" applyAlignment="1" applyProtection="1">
      <alignment/>
      <protection locked="0"/>
    </xf>
    <xf numFmtId="0" fontId="22" fillId="56" borderId="19" xfId="82" applyFont="1" applyFill="1" applyBorder="1" applyAlignment="1" applyProtection="1">
      <alignment horizontal="center"/>
      <protection locked="0"/>
    </xf>
    <xf numFmtId="0" fontId="22" fillId="56" borderId="19" xfId="82" applyFont="1" applyFill="1" applyBorder="1" applyProtection="1">
      <alignment/>
      <protection locked="0"/>
    </xf>
    <xf numFmtId="0" fontId="21" fillId="56" borderId="28" xfId="82" applyFont="1" applyFill="1" applyBorder="1" applyProtection="1">
      <alignment/>
      <protection locked="0"/>
    </xf>
    <xf numFmtId="0" fontId="80" fillId="0" borderId="26" xfId="82" applyFont="1" applyBorder="1" applyProtection="1">
      <alignment/>
      <protection locked="0"/>
    </xf>
    <xf numFmtId="0" fontId="0" fillId="56" borderId="19" xfId="82" applyFont="1" applyFill="1" applyBorder="1" applyAlignment="1" applyProtection="1">
      <alignment horizontal="center" vertical="center"/>
      <protection locked="0"/>
    </xf>
    <xf numFmtId="0" fontId="19" fillId="56" borderId="19" xfId="82" applyFont="1" applyFill="1" applyBorder="1" applyAlignment="1" applyProtection="1">
      <alignment horizontal="left" vertical="center"/>
      <protection locked="0"/>
    </xf>
    <xf numFmtId="0" fontId="0" fillId="57" borderId="49" xfId="82" applyFont="1" applyFill="1" applyBorder="1" applyAlignment="1" applyProtection="1">
      <alignment horizontal="center" vertical="center"/>
      <protection locked="0"/>
    </xf>
    <xf numFmtId="0" fontId="22" fillId="57" borderId="19" xfId="82" applyFont="1" applyFill="1" applyBorder="1" applyAlignment="1" applyProtection="1">
      <alignment horizontal="center"/>
      <protection locked="0"/>
    </xf>
    <xf numFmtId="0" fontId="22" fillId="57" borderId="19" xfId="82" applyFont="1" applyFill="1" applyBorder="1" applyProtection="1">
      <alignment/>
      <protection locked="0"/>
    </xf>
    <xf numFmtId="0" fontId="0" fillId="56" borderId="50" xfId="82" applyFill="1" applyBorder="1" applyAlignment="1" applyProtection="1">
      <alignment/>
      <protection locked="0"/>
    </xf>
    <xf numFmtId="0" fontId="22" fillId="56" borderId="50" xfId="82" applyFont="1" applyFill="1" applyBorder="1" applyAlignment="1" applyProtection="1">
      <alignment horizontal="center"/>
      <protection locked="0"/>
    </xf>
    <xf numFmtId="0" fontId="22" fillId="56" borderId="50" xfId="82" applyFont="1" applyFill="1" applyBorder="1" applyProtection="1">
      <alignment/>
      <protection locked="0"/>
    </xf>
    <xf numFmtId="0" fontId="21" fillId="56" borderId="51" xfId="82" applyFont="1" applyFill="1" applyBorder="1" applyProtection="1">
      <alignment/>
      <protection locked="0"/>
    </xf>
    <xf numFmtId="0" fontId="23" fillId="0" borderId="52" xfId="82" applyFont="1" applyBorder="1" applyAlignment="1" applyProtection="1">
      <alignment/>
      <protection locked="0"/>
    </xf>
    <xf numFmtId="0" fontId="0" fillId="56" borderId="50" xfId="82" applyFont="1" applyFill="1" applyBorder="1" applyAlignment="1" applyProtection="1">
      <alignment horizontal="center" vertical="center"/>
      <protection locked="0"/>
    </xf>
    <xf numFmtId="0" fontId="19" fillId="56" borderId="53" xfId="82" applyFont="1" applyFill="1" applyBorder="1" applyAlignment="1" applyProtection="1">
      <alignment horizontal="left" vertical="center"/>
      <protection locked="0"/>
    </xf>
    <xf numFmtId="0" fontId="0" fillId="57" borderId="54" xfId="82" applyFont="1" applyFill="1" applyBorder="1" applyAlignment="1" applyProtection="1">
      <alignment horizontal="center" vertical="center"/>
      <protection locked="0"/>
    </xf>
    <xf numFmtId="0" fontId="19" fillId="56" borderId="55" xfId="82" applyFont="1" applyFill="1" applyBorder="1" applyAlignment="1" applyProtection="1">
      <alignment horizontal="left" vertical="center"/>
      <protection locked="0"/>
    </xf>
    <xf numFmtId="0" fontId="0" fillId="0" borderId="26" xfId="82" applyBorder="1" applyProtection="1">
      <alignment/>
      <protection locked="0"/>
    </xf>
    <xf numFmtId="0" fontId="0" fillId="56" borderId="22" xfId="82" applyFont="1" applyFill="1" applyBorder="1" applyAlignment="1" applyProtection="1">
      <alignment horizontal="center" vertical="center"/>
      <protection locked="0"/>
    </xf>
    <xf numFmtId="0" fontId="19" fillId="56" borderId="56" xfId="82" applyFont="1" applyFill="1" applyBorder="1" applyAlignment="1" applyProtection="1">
      <alignment horizontal="left" vertical="center"/>
      <protection locked="0"/>
    </xf>
    <xf numFmtId="0" fontId="0" fillId="57" borderId="57" xfId="82" applyFont="1" applyFill="1" applyBorder="1" applyAlignment="1" applyProtection="1">
      <alignment horizontal="center" vertical="center"/>
      <protection locked="0"/>
    </xf>
    <xf numFmtId="0" fontId="0" fillId="56" borderId="41" xfId="82" applyFill="1" applyBorder="1" applyAlignment="1" applyProtection="1">
      <alignment/>
      <protection locked="0"/>
    </xf>
    <xf numFmtId="0" fontId="22" fillId="56" borderId="41" xfId="82" applyFont="1" applyFill="1" applyBorder="1" applyAlignment="1" applyProtection="1">
      <alignment horizontal="center"/>
      <protection locked="0"/>
    </xf>
    <xf numFmtId="0" fontId="22" fillId="56" borderId="41" xfId="82" applyFont="1" applyFill="1" applyBorder="1" applyProtection="1">
      <alignment/>
      <protection locked="0"/>
    </xf>
    <xf numFmtId="0" fontId="21" fillId="56" borderId="58" xfId="82" applyFont="1" applyFill="1" applyBorder="1" applyProtection="1">
      <alignment/>
      <protection locked="0"/>
    </xf>
    <xf numFmtId="0" fontId="80" fillId="0" borderId="59" xfId="82" applyFont="1" applyBorder="1" applyProtection="1">
      <alignment/>
      <protection locked="0"/>
    </xf>
    <xf numFmtId="0" fontId="0" fillId="56" borderId="41" xfId="82" applyFont="1" applyFill="1" applyBorder="1" applyProtection="1">
      <alignment/>
      <protection locked="0"/>
    </xf>
    <xf numFmtId="0" fontId="19" fillId="56" borderId="41" xfId="82" applyFont="1" applyFill="1" applyBorder="1" applyAlignment="1" applyProtection="1">
      <alignment horizontal="left"/>
      <protection locked="0"/>
    </xf>
    <xf numFmtId="0" fontId="0" fillId="57" borderId="60" xfId="82" applyFont="1" applyFill="1" applyBorder="1" applyAlignment="1" applyProtection="1">
      <alignment horizontal="center" vertical="center"/>
      <protection locked="0"/>
    </xf>
    <xf numFmtId="0" fontId="0" fillId="0" borderId="61" xfId="82" applyBorder="1" applyProtection="1">
      <alignment/>
      <protection locked="0"/>
    </xf>
    <xf numFmtId="0" fontId="0" fillId="0" borderId="0" xfId="82" applyBorder="1" applyAlignment="1" applyProtection="1">
      <alignment horizontal="left"/>
      <protection locked="0"/>
    </xf>
    <xf numFmtId="0" fontId="0" fillId="0" borderId="62" xfId="82" applyBorder="1" applyAlignment="1" applyProtection="1">
      <alignment horizontal="left"/>
      <protection locked="0"/>
    </xf>
    <xf numFmtId="0" fontId="33" fillId="0" borderId="0" xfId="82" applyFont="1" applyBorder="1" applyAlignment="1" applyProtection="1">
      <alignment horizontal="center" vertical="center" wrapText="1"/>
      <protection locked="0"/>
    </xf>
    <xf numFmtId="0" fontId="0" fillId="0" borderId="63" xfId="82" applyBorder="1" applyProtection="1">
      <alignment/>
      <protection locked="0"/>
    </xf>
    <xf numFmtId="0" fontId="18" fillId="0" borderId="64" xfId="82" applyFont="1" applyBorder="1" applyProtection="1">
      <alignment/>
      <protection locked="0"/>
    </xf>
    <xf numFmtId="0" fontId="0" fillId="0" borderId="65" xfId="82" applyBorder="1" applyProtection="1">
      <alignment/>
      <protection locked="0"/>
    </xf>
    <xf numFmtId="0" fontId="0" fillId="0" borderId="66" xfId="82" applyBorder="1" applyProtection="1">
      <alignment/>
      <protection locked="0"/>
    </xf>
    <xf numFmtId="0" fontId="0" fillId="0" borderId="39" xfId="82" applyBorder="1" applyProtection="1">
      <alignment/>
      <protection locked="0"/>
    </xf>
    <xf numFmtId="0" fontId="19" fillId="0" borderId="39" xfId="82" applyFont="1" applyBorder="1" applyAlignment="1" applyProtection="1">
      <alignment horizontal="center"/>
      <protection locked="0"/>
    </xf>
    <xf numFmtId="0" fontId="19" fillId="0" borderId="62" xfId="82" applyFont="1" applyBorder="1" applyAlignment="1" applyProtection="1">
      <alignment horizontal="center"/>
      <protection locked="0"/>
    </xf>
    <xf numFmtId="0" fontId="19" fillId="0" borderId="0" xfId="82" applyFont="1" applyBorder="1" applyAlignment="1" applyProtection="1">
      <alignment horizontal="center"/>
      <protection locked="0"/>
    </xf>
    <xf numFmtId="0" fontId="0" fillId="56" borderId="47" xfId="82" applyFill="1" applyBorder="1" applyAlignment="1" applyProtection="1">
      <alignment/>
      <protection hidden="1"/>
    </xf>
    <xf numFmtId="0" fontId="0" fillId="56" borderId="28" xfId="82" applyFill="1" applyBorder="1" applyAlignment="1" applyProtection="1">
      <alignment/>
      <protection hidden="1"/>
    </xf>
    <xf numFmtId="0" fontId="0" fillId="56" borderId="67" xfId="82" applyFill="1" applyBorder="1" applyAlignment="1" applyProtection="1">
      <alignment/>
      <protection hidden="1"/>
    </xf>
    <xf numFmtId="0" fontId="23" fillId="0" borderId="26" xfId="82" applyFont="1" applyBorder="1" applyAlignment="1" applyProtection="1">
      <alignment/>
      <protection hidden="1"/>
    </xf>
    <xf numFmtId="0" fontId="23" fillId="0" borderId="68" xfId="82" applyFont="1" applyBorder="1" applyAlignment="1" applyProtection="1">
      <alignment/>
      <protection hidden="1"/>
    </xf>
    <xf numFmtId="0" fontId="24" fillId="0" borderId="27" xfId="82" applyFont="1" applyBorder="1" applyAlignment="1" applyProtection="1">
      <alignment/>
      <protection hidden="1"/>
    </xf>
    <xf numFmtId="0" fontId="24" fillId="0" borderId="19" xfId="82" applyFont="1" applyBorder="1" applyAlignment="1" applyProtection="1">
      <alignment/>
      <protection hidden="1"/>
    </xf>
    <xf numFmtId="0" fontId="24" fillId="0" borderId="41" xfId="82" applyFont="1" applyBorder="1" applyAlignment="1" applyProtection="1">
      <alignment/>
      <protection hidden="1"/>
    </xf>
    <xf numFmtId="0" fontId="0" fillId="57" borderId="27" xfId="82" applyNumberFormat="1" applyFont="1" applyFill="1" applyBorder="1" applyAlignment="1" applyProtection="1">
      <alignment horizontal="center" vertical="center"/>
      <protection hidden="1"/>
    </xf>
    <xf numFmtId="0" fontId="0" fillId="57" borderId="19" xfId="82" applyNumberFormat="1" applyFont="1" applyFill="1" applyBorder="1" applyAlignment="1" applyProtection="1">
      <alignment horizontal="center" vertical="center"/>
      <protection hidden="1"/>
    </xf>
    <xf numFmtId="0" fontId="0" fillId="57" borderId="41" xfId="82" applyNumberFormat="1" applyFont="1" applyFill="1" applyBorder="1" applyAlignment="1" applyProtection="1">
      <alignment horizontal="center" vertical="center"/>
      <protection hidden="1"/>
    </xf>
    <xf numFmtId="0" fontId="21" fillId="0" borderId="69" xfId="82" applyFont="1" applyBorder="1" applyAlignment="1" applyProtection="1">
      <alignment horizontal="center" vertical="center"/>
      <protection/>
    </xf>
    <xf numFmtId="0" fontId="21" fillId="57" borderId="70" xfId="82" applyFont="1" applyFill="1" applyBorder="1" applyAlignment="1" applyProtection="1">
      <alignment horizontal="center" vertical="center"/>
      <protection/>
    </xf>
    <xf numFmtId="0" fontId="21" fillId="0" borderId="70" xfId="82" applyFont="1" applyBorder="1" applyAlignment="1" applyProtection="1">
      <alignment horizontal="center" vertical="center"/>
      <protection/>
    </xf>
    <xf numFmtId="0" fontId="21" fillId="0" borderId="71" xfId="82" applyFont="1" applyBorder="1" applyAlignment="1" applyProtection="1">
      <alignment horizontal="center" vertical="center"/>
      <protection/>
    </xf>
    <xf numFmtId="0" fontId="21" fillId="0" borderId="72" xfId="82" applyFont="1" applyBorder="1" applyAlignment="1" applyProtection="1">
      <alignment horizontal="center" vertical="center"/>
      <protection/>
    </xf>
    <xf numFmtId="0" fontId="20" fillId="0" borderId="66" xfId="82" applyFont="1" applyBorder="1" applyProtection="1">
      <alignment/>
      <protection/>
    </xf>
    <xf numFmtId="0" fontId="0" fillId="0" borderId="61" xfId="82" applyBorder="1" applyProtection="1">
      <alignment/>
      <protection/>
    </xf>
    <xf numFmtId="0" fontId="18" fillId="0" borderId="28" xfId="82" applyFont="1" applyBorder="1" applyProtection="1">
      <alignment/>
      <protection/>
    </xf>
    <xf numFmtId="0" fontId="18" fillId="0" borderId="67" xfId="82" applyFont="1" applyBorder="1" applyProtection="1">
      <alignment/>
      <protection/>
    </xf>
    <xf numFmtId="0" fontId="18" fillId="0" borderId="73" xfId="82" applyFont="1" applyBorder="1" applyProtection="1">
      <alignment/>
      <protection/>
    </xf>
    <xf numFmtId="0" fontId="18" fillId="0" borderId="51" xfId="82" applyFont="1" applyBorder="1" applyProtection="1">
      <alignment/>
      <protection/>
    </xf>
    <xf numFmtId="0" fontId="18" fillId="0" borderId="50" xfId="82" applyFont="1" applyBorder="1" applyProtection="1">
      <alignment/>
      <protection/>
    </xf>
    <xf numFmtId="0" fontId="18" fillId="0" borderId="50" xfId="82" applyFont="1" applyBorder="1" applyAlignment="1" applyProtection="1">
      <alignment horizontal="center"/>
      <protection/>
    </xf>
    <xf numFmtId="0" fontId="18" fillId="0" borderId="52" xfId="82" applyFont="1" applyBorder="1" applyProtection="1">
      <alignment/>
      <protection/>
    </xf>
    <xf numFmtId="0" fontId="18" fillId="0" borderId="26" xfId="82" applyFont="1" applyBorder="1" applyProtection="1">
      <alignment/>
      <protection/>
    </xf>
    <xf numFmtId="0" fontId="18" fillId="0" borderId="68" xfId="82" applyFont="1" applyBorder="1" applyProtection="1">
      <alignment/>
      <protection/>
    </xf>
    <xf numFmtId="0" fontId="18" fillId="0" borderId="74" xfId="82" applyFont="1" applyBorder="1" applyProtection="1">
      <alignment/>
      <protection/>
    </xf>
    <xf numFmtId="0" fontId="18" fillId="58" borderId="33" xfId="82" applyFont="1" applyFill="1" applyBorder="1" applyProtection="1">
      <alignment/>
      <protection/>
    </xf>
    <xf numFmtId="0" fontId="18" fillId="58" borderId="37" xfId="82" applyFont="1" applyFill="1" applyBorder="1" applyProtection="1">
      <alignment/>
      <protection/>
    </xf>
    <xf numFmtId="0" fontId="18" fillId="58" borderId="75" xfId="82" applyFont="1" applyFill="1" applyBorder="1" applyProtection="1">
      <alignment/>
      <protection/>
    </xf>
    <xf numFmtId="0" fontId="18" fillId="58" borderId="19" xfId="82" applyNumberFormat="1" applyFont="1" applyFill="1" applyBorder="1" applyAlignment="1" applyProtection="1">
      <alignment/>
      <protection/>
    </xf>
    <xf numFmtId="0" fontId="18" fillId="58" borderId="47" xfId="82" applyFont="1" applyFill="1" applyBorder="1" applyProtection="1">
      <alignment/>
      <protection/>
    </xf>
    <xf numFmtId="0" fontId="18" fillId="58" borderId="27" xfId="82" applyFont="1" applyFill="1" applyBorder="1" applyProtection="1">
      <alignment/>
      <protection/>
    </xf>
    <xf numFmtId="0" fontId="18" fillId="58" borderId="28" xfId="82" applyFont="1" applyFill="1" applyBorder="1" applyProtection="1">
      <alignment/>
      <protection/>
    </xf>
    <xf numFmtId="0" fontId="18" fillId="58" borderId="19" xfId="82" applyFont="1" applyFill="1" applyBorder="1" applyProtection="1">
      <alignment/>
      <protection/>
    </xf>
    <xf numFmtId="0" fontId="18" fillId="58" borderId="67" xfId="82" applyFont="1" applyFill="1" applyBorder="1" applyProtection="1">
      <alignment/>
      <protection/>
    </xf>
    <xf numFmtId="0" fontId="18" fillId="58" borderId="41" xfId="82" applyFont="1" applyFill="1" applyBorder="1" applyProtection="1">
      <alignment/>
      <protection/>
    </xf>
    <xf numFmtId="0" fontId="33" fillId="0" borderId="37" xfId="82" applyFont="1" applyBorder="1" applyAlignment="1" applyProtection="1">
      <alignment horizontal="center" vertical="center" wrapText="1"/>
      <protection/>
    </xf>
    <xf numFmtId="0" fontId="18" fillId="58" borderId="27" xfId="82" applyNumberFormat="1" applyFont="1" applyFill="1" applyBorder="1" applyAlignment="1" applyProtection="1">
      <alignment horizontal="center" vertical="center"/>
      <protection/>
    </xf>
    <xf numFmtId="0" fontId="18" fillId="58" borderId="19" xfId="82" applyNumberFormat="1" applyFont="1" applyFill="1" applyBorder="1" applyAlignment="1" applyProtection="1">
      <alignment horizontal="center" vertical="center"/>
      <protection/>
    </xf>
    <xf numFmtId="0" fontId="18" fillId="0" borderId="37" xfId="82" applyFont="1" applyBorder="1" applyAlignment="1" applyProtection="1">
      <alignment horizontal="center"/>
      <protection locked="0"/>
    </xf>
    <xf numFmtId="0" fontId="0" fillId="0" borderId="0" xfId="82" applyProtection="1">
      <alignment/>
      <protection/>
    </xf>
    <xf numFmtId="0" fontId="0" fillId="0" borderId="0" xfId="82" applyFo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58" borderId="41" xfId="82" applyFill="1" applyBorder="1" applyAlignment="1" applyProtection="1">
      <alignment horizontal="center"/>
      <protection locked="0"/>
    </xf>
    <xf numFmtId="0" fontId="0" fillId="58" borderId="60" xfId="82" applyFill="1" applyBorder="1" applyAlignment="1" applyProtection="1">
      <alignment horizontal="center"/>
      <protection locked="0"/>
    </xf>
    <xf numFmtId="0" fontId="0" fillId="58" borderId="76" xfId="82" applyFill="1" applyBorder="1" applyAlignment="1" applyProtection="1">
      <alignment horizontal="center"/>
      <protection locked="0"/>
    </xf>
    <xf numFmtId="0" fontId="0" fillId="58" borderId="77" xfId="82" applyFill="1" applyBorder="1" applyAlignment="1" applyProtection="1">
      <alignment horizontal="center"/>
      <protection locked="0"/>
    </xf>
    <xf numFmtId="0" fontId="0" fillId="58" borderId="19" xfId="82" applyFill="1" applyBorder="1" applyAlignment="1" applyProtection="1">
      <alignment horizontal="center"/>
      <protection locked="0"/>
    </xf>
    <xf numFmtId="0" fontId="0" fillId="58" borderId="49" xfId="82" applyFill="1" applyBorder="1" applyAlignment="1" applyProtection="1">
      <alignment horizontal="center"/>
      <protection locked="0"/>
    </xf>
    <xf numFmtId="0" fontId="33" fillId="0" borderId="74" xfId="82" applyFont="1" applyBorder="1" applyAlignment="1" applyProtection="1">
      <alignment horizontal="center" vertical="center" wrapText="1"/>
      <protection/>
    </xf>
    <xf numFmtId="0" fontId="33" fillId="0" borderId="77" xfId="82" applyFont="1" applyBorder="1" applyAlignment="1" applyProtection="1">
      <alignment horizontal="center" vertical="center" wrapText="1"/>
      <protection/>
    </xf>
    <xf numFmtId="0" fontId="0" fillId="58" borderId="27" xfId="82" applyFill="1" applyBorder="1" applyAlignment="1" applyProtection="1">
      <alignment horizontal="center"/>
      <protection locked="0"/>
    </xf>
    <xf numFmtId="0" fontId="0" fillId="58" borderId="48" xfId="82" applyFill="1" applyBorder="1" applyAlignment="1" applyProtection="1">
      <alignment horizontal="center"/>
      <protection locked="0"/>
    </xf>
    <xf numFmtId="0" fontId="26" fillId="0" borderId="78" xfId="82" applyFont="1" applyBorder="1" applyAlignment="1" applyProtection="1">
      <alignment horizontal="center" vertical="center" wrapText="1"/>
      <protection/>
    </xf>
    <xf numFmtId="0" fontId="26" fillId="0" borderId="52" xfId="82" applyFont="1" applyBorder="1" applyAlignment="1" applyProtection="1">
      <alignment horizontal="center" vertical="center" wrapText="1"/>
      <protection/>
    </xf>
    <xf numFmtId="0" fontId="18" fillId="0" borderId="66" xfId="82" applyFont="1" applyBorder="1" applyAlignment="1" applyProtection="1">
      <alignment horizontal="center"/>
      <protection/>
    </xf>
    <xf numFmtId="0" fontId="18" fillId="0" borderId="62" xfId="82" applyFont="1" applyBorder="1" applyAlignment="1" applyProtection="1">
      <alignment horizontal="center"/>
      <protection/>
    </xf>
    <xf numFmtId="0" fontId="30" fillId="0" borderId="28" xfId="82" applyFont="1" applyBorder="1" applyAlignment="1" applyProtection="1">
      <alignment horizontal="left" vertical="center"/>
      <protection/>
    </xf>
    <xf numFmtId="0" fontId="30" fillId="0" borderId="19" xfId="82" applyFont="1" applyBorder="1" applyAlignment="1" applyProtection="1">
      <alignment horizontal="left" vertical="center"/>
      <protection/>
    </xf>
    <xf numFmtId="0" fontId="29" fillId="0" borderId="33" xfId="82" applyFont="1" applyBorder="1" applyAlignment="1" applyProtection="1">
      <alignment horizontal="center" vertical="center" wrapText="1"/>
      <protection/>
    </xf>
    <xf numFmtId="0" fontId="29" fillId="0" borderId="37" xfId="82" applyFont="1" applyBorder="1" applyAlignment="1" applyProtection="1">
      <alignment horizontal="center" vertical="center" wrapText="1"/>
      <protection/>
    </xf>
    <xf numFmtId="0" fontId="18" fillId="0" borderId="0" xfId="82" applyFont="1" applyBorder="1" applyAlignment="1" applyProtection="1">
      <alignment horizontal="center" vertical="top" wrapText="1"/>
      <protection/>
    </xf>
    <xf numFmtId="0" fontId="18" fillId="0" borderId="38" xfId="82" applyFont="1" applyBorder="1" applyAlignment="1" applyProtection="1">
      <alignment horizontal="center" vertical="top" wrapText="1"/>
      <protection/>
    </xf>
    <xf numFmtId="0" fontId="26" fillId="0" borderId="79" xfId="82" applyFont="1" applyBorder="1" applyAlignment="1" applyProtection="1">
      <alignment horizontal="center" vertical="center" wrapText="1"/>
      <protection/>
    </xf>
    <xf numFmtId="0" fontId="26" fillId="0" borderId="0" xfId="82" applyFont="1" applyBorder="1" applyAlignment="1" applyProtection="1">
      <alignment horizontal="center" vertical="center" wrapText="1"/>
      <protection/>
    </xf>
    <xf numFmtId="0" fontId="26" fillId="0" borderId="38" xfId="82" applyFont="1" applyBorder="1" applyAlignment="1" applyProtection="1">
      <alignment horizontal="center" vertical="center" wrapText="1"/>
      <protection/>
    </xf>
    <xf numFmtId="0" fontId="81" fillId="0" borderId="79" xfId="82" applyFont="1" applyBorder="1" applyAlignment="1" applyProtection="1">
      <alignment horizontal="center" vertical="center" wrapText="1"/>
      <protection/>
    </xf>
    <xf numFmtId="0" fontId="82" fillId="0" borderId="0" xfId="82" applyFont="1" applyAlignment="1" applyProtection="1">
      <alignment horizontal="center" vertical="center" wrapText="1"/>
      <protection/>
    </xf>
    <xf numFmtId="0" fontId="18" fillId="0" borderId="66" xfId="82" applyFont="1" applyBorder="1" applyAlignment="1" applyProtection="1">
      <alignment horizontal="left"/>
      <protection locked="0"/>
    </xf>
    <xf numFmtId="0" fontId="0" fillId="0" borderId="39" xfId="82" applyBorder="1" applyAlignment="1" applyProtection="1">
      <alignment horizontal="left"/>
      <protection locked="0"/>
    </xf>
    <xf numFmtId="0" fontId="0" fillId="0" borderId="0" xfId="82" applyBorder="1" applyAlignment="1" applyProtection="1">
      <alignment horizontal="left"/>
      <protection locked="0"/>
    </xf>
    <xf numFmtId="0" fontId="34" fillId="0" borderId="67" xfId="82" applyFont="1" applyBorder="1" applyAlignment="1" applyProtection="1">
      <alignment horizontal="left" vertical="center"/>
      <protection/>
    </xf>
    <xf numFmtId="0" fontId="34" fillId="0" borderId="41" xfId="82" applyFont="1" applyBorder="1" applyAlignment="1" applyProtection="1">
      <alignment horizontal="left" vertical="center"/>
      <protection/>
    </xf>
    <xf numFmtId="0" fontId="31" fillId="0" borderId="28" xfId="82" applyFont="1" applyBorder="1" applyAlignment="1" applyProtection="1">
      <alignment horizontal="left" vertical="center" wrapText="1"/>
      <protection/>
    </xf>
    <xf numFmtId="0" fontId="31" fillId="0" borderId="19" xfId="82" applyFont="1" applyBorder="1" applyAlignment="1" applyProtection="1">
      <alignment horizontal="left" vertical="center" wrapText="1"/>
      <protection/>
    </xf>
    <xf numFmtId="0" fontId="34" fillId="0" borderId="28" xfId="82" applyFont="1" applyBorder="1" applyAlignment="1" applyProtection="1">
      <alignment horizontal="left" vertical="center"/>
      <protection/>
    </xf>
    <xf numFmtId="0" fontId="34" fillId="0" borderId="19" xfId="82" applyFont="1" applyBorder="1" applyAlignment="1" applyProtection="1">
      <alignment horizontal="left" vertical="center"/>
      <protection/>
    </xf>
    <xf numFmtId="0" fontId="34" fillId="0" borderId="63" xfId="82" applyFont="1" applyBorder="1" applyAlignment="1" applyProtection="1">
      <alignment horizontal="left" vertical="center"/>
      <protection/>
    </xf>
    <xf numFmtId="0" fontId="34" fillId="0" borderId="80" xfId="82" applyFont="1" applyBorder="1" applyAlignment="1" applyProtection="1">
      <alignment horizontal="left" vertical="center"/>
      <protection/>
    </xf>
    <xf numFmtId="0" fontId="31" fillId="0" borderId="63" xfId="82" applyFont="1" applyBorder="1" applyAlignment="1" applyProtection="1">
      <alignment horizontal="left" vertical="center" wrapText="1"/>
      <protection/>
    </xf>
    <xf numFmtId="0" fontId="31" fillId="0" borderId="80" xfId="82" applyFont="1" applyBorder="1" applyAlignment="1" applyProtection="1">
      <alignment horizontal="left" vertical="center" wrapText="1"/>
      <protection/>
    </xf>
    <xf numFmtId="0" fontId="30" fillId="0" borderId="63" xfId="82" applyFont="1" applyBorder="1" applyAlignment="1" applyProtection="1">
      <alignment horizontal="left" vertical="center"/>
      <protection/>
    </xf>
    <xf numFmtId="0" fontId="30" fillId="0" borderId="80" xfId="82" applyFont="1" applyBorder="1" applyAlignment="1" applyProtection="1">
      <alignment horizontal="left" vertical="center"/>
      <protection/>
    </xf>
    <xf numFmtId="0" fontId="39" fillId="0" borderId="19" xfId="82" applyFont="1" applyBorder="1" applyAlignment="1" applyProtection="1">
      <alignment horizontal="center" vertical="center"/>
      <protection locked="0"/>
    </xf>
    <xf numFmtId="0" fontId="39" fillId="0" borderId="49" xfId="82" applyFont="1" applyBorder="1" applyAlignment="1" applyProtection="1">
      <alignment horizontal="center" vertical="center"/>
      <protection locked="0"/>
    </xf>
    <xf numFmtId="0" fontId="39" fillId="0" borderId="41" xfId="82" applyFont="1" applyBorder="1" applyAlignment="1" applyProtection="1">
      <alignment horizontal="center" vertical="center"/>
      <protection locked="0"/>
    </xf>
    <xf numFmtId="0" fontId="39" fillId="0" borderId="60" xfId="82" applyFont="1" applyBorder="1" applyAlignment="1" applyProtection="1">
      <alignment horizontal="center" vertical="center"/>
      <protection locked="0"/>
    </xf>
    <xf numFmtId="0" fontId="36" fillId="0" borderId="47" xfId="82" applyFont="1" applyBorder="1" applyAlignment="1" applyProtection="1">
      <alignment horizontal="left" vertical="center"/>
      <protection/>
    </xf>
    <xf numFmtId="0" fontId="36" fillId="0" borderId="27" xfId="82" applyFont="1" applyBorder="1" applyAlignment="1" applyProtection="1">
      <alignment horizontal="left" vertical="center"/>
      <protection/>
    </xf>
    <xf numFmtId="0" fontId="37" fillId="0" borderId="47" xfId="82" applyFont="1" applyBorder="1" applyAlignment="1" applyProtection="1">
      <alignment horizontal="left" vertical="center"/>
      <protection/>
    </xf>
    <xf numFmtId="0" fontId="37" fillId="0" borderId="27" xfId="82" applyFont="1" applyBorder="1" applyAlignment="1" applyProtection="1">
      <alignment horizontal="left" vertical="center"/>
      <protection/>
    </xf>
    <xf numFmtId="0" fontId="37" fillId="0" borderId="67" xfId="82" applyFont="1" applyBorder="1" applyAlignment="1" applyProtection="1">
      <alignment horizontal="left" vertical="center"/>
      <protection/>
    </xf>
    <xf numFmtId="0" fontId="37" fillId="0" borderId="41" xfId="82" applyFont="1" applyBorder="1" applyAlignment="1" applyProtection="1">
      <alignment horizontal="left" vertical="center"/>
      <protection/>
    </xf>
    <xf numFmtId="0" fontId="40" fillId="0" borderId="81" xfId="82" applyFont="1" applyBorder="1" applyAlignment="1" applyProtection="1">
      <alignment horizontal="left" vertical="center"/>
      <protection/>
    </xf>
    <xf numFmtId="0" fontId="40" fillId="0" borderId="21" xfId="82" applyFont="1" applyBorder="1" applyAlignment="1" applyProtection="1">
      <alignment horizontal="left" vertical="center"/>
      <protection/>
    </xf>
    <xf numFmtId="0" fontId="40" fillId="0" borderId="28" xfId="82" applyFont="1" applyBorder="1" applyAlignment="1" applyProtection="1">
      <alignment horizontal="left" vertical="center"/>
      <protection/>
    </xf>
    <xf numFmtId="0" fontId="40" fillId="0" borderId="19" xfId="82" applyFont="1" applyBorder="1" applyAlignment="1" applyProtection="1">
      <alignment horizontal="left" vertical="center"/>
      <protection/>
    </xf>
    <xf numFmtId="0" fontId="30" fillId="0" borderId="19" xfId="82" applyFont="1" applyBorder="1" applyAlignment="1" applyProtection="1">
      <alignment horizontal="center" vertical="center" wrapText="1"/>
      <protection locked="0"/>
    </xf>
    <xf numFmtId="0" fontId="30" fillId="0" borderId="49" xfId="82" applyFont="1" applyBorder="1" applyAlignment="1" applyProtection="1">
      <alignment horizontal="center" vertical="center" wrapText="1"/>
      <protection locked="0"/>
    </xf>
    <xf numFmtId="0" fontId="22" fillId="0" borderId="19" xfId="82" applyFont="1" applyBorder="1" applyAlignment="1" applyProtection="1">
      <alignment horizontal="center" vertical="center"/>
      <protection locked="0"/>
    </xf>
    <xf numFmtId="0" fontId="39" fillId="0" borderId="19" xfId="82" applyFont="1" applyBorder="1" applyAlignment="1" applyProtection="1">
      <alignment horizontal="center"/>
      <protection locked="0"/>
    </xf>
    <xf numFmtId="0" fontId="39" fillId="0" borderId="49" xfId="82" applyFont="1" applyBorder="1" applyAlignment="1" applyProtection="1">
      <alignment horizontal="center"/>
      <protection locked="0"/>
    </xf>
    <xf numFmtId="0" fontId="19" fillId="0" borderId="40" xfId="82" applyFont="1" applyBorder="1" applyAlignment="1" applyProtection="1">
      <alignment horizontal="center"/>
      <protection/>
    </xf>
    <xf numFmtId="0" fontId="30" fillId="0" borderId="66" xfId="82" applyFont="1" applyBorder="1" applyAlignment="1" applyProtection="1">
      <alignment horizontal="left" vertical="center"/>
      <protection/>
    </xf>
    <xf numFmtId="0" fontId="30" fillId="0" borderId="82" xfId="82" applyFont="1" applyBorder="1" applyAlignment="1" applyProtection="1">
      <alignment horizontal="left" vertical="center"/>
      <protection/>
    </xf>
    <xf numFmtId="0" fontId="0" fillId="0" borderId="37" xfId="82" applyFont="1" applyBorder="1" applyAlignment="1" applyProtection="1">
      <alignment horizontal="center"/>
      <protection/>
    </xf>
    <xf numFmtId="0" fontId="0" fillId="0" borderId="75" xfId="82" applyFont="1" applyBorder="1" applyAlignment="1" applyProtection="1">
      <alignment horizontal="center"/>
      <protection/>
    </xf>
    <xf numFmtId="0" fontId="0" fillId="0" borderId="73" xfId="82" applyFont="1" applyBorder="1" applyAlignment="1" applyProtection="1">
      <alignment horizontal="center"/>
      <protection/>
    </xf>
    <xf numFmtId="0" fontId="0" fillId="0" borderId="76" xfId="82" applyFont="1" applyBorder="1" applyAlignment="1" applyProtection="1">
      <alignment horizontal="center"/>
      <protection/>
    </xf>
    <xf numFmtId="0" fontId="0" fillId="0" borderId="77" xfId="82" applyFont="1" applyBorder="1" applyAlignment="1" applyProtection="1">
      <alignment horizontal="center"/>
      <protection/>
    </xf>
    <xf numFmtId="0" fontId="38" fillId="56" borderId="83" xfId="82" applyFont="1" applyFill="1" applyBorder="1" applyAlignment="1" applyProtection="1">
      <alignment horizontal="center" vertical="center" wrapText="1"/>
      <protection/>
    </xf>
    <xf numFmtId="0" fontId="38" fillId="56" borderId="65" xfId="82" applyFont="1" applyFill="1" applyBorder="1" applyAlignment="1" applyProtection="1">
      <alignment horizontal="center" vertical="center" wrapText="1"/>
      <protection/>
    </xf>
    <xf numFmtId="0" fontId="38" fillId="56" borderId="39" xfId="82" applyFont="1" applyFill="1" applyBorder="1" applyAlignment="1" applyProtection="1">
      <alignment horizontal="center" vertical="center" wrapText="1"/>
      <protection/>
    </xf>
    <xf numFmtId="0" fontId="38" fillId="56" borderId="62" xfId="82" applyFont="1" applyFill="1" applyBorder="1" applyAlignment="1" applyProtection="1">
      <alignment horizontal="center" vertical="center" wrapText="1"/>
      <protection/>
    </xf>
    <xf numFmtId="0" fontId="53" fillId="0" borderId="27" xfId="82" applyFont="1" applyBorder="1" applyAlignment="1" applyProtection="1">
      <alignment horizontal="center" vertical="center"/>
      <protection/>
    </xf>
    <xf numFmtId="0" fontId="19" fillId="0" borderId="41" xfId="82" applyFont="1" applyBorder="1" applyAlignment="1" applyProtection="1">
      <alignment horizontal="center"/>
      <protection/>
    </xf>
    <xf numFmtId="0" fontId="19" fillId="0" borderId="27" xfId="82" applyFont="1" applyBorder="1" applyAlignment="1" applyProtection="1">
      <alignment horizontal="center"/>
      <protection/>
    </xf>
    <xf numFmtId="0" fontId="19" fillId="0" borderId="48" xfId="82" applyFont="1" applyBorder="1" applyAlignment="1" applyProtection="1">
      <alignment horizontal="center"/>
      <protection/>
    </xf>
    <xf numFmtId="0" fontId="34" fillId="0" borderId="84" xfId="82" applyFont="1" applyBorder="1" applyAlignment="1" applyProtection="1">
      <alignment horizontal="left" vertical="center"/>
      <protection/>
    </xf>
    <xf numFmtId="0" fontId="34" fillId="0" borderId="85" xfId="82" applyFont="1" applyBorder="1" applyAlignment="1" applyProtection="1">
      <alignment horizontal="left" vertical="center"/>
      <protection/>
    </xf>
    <xf numFmtId="0" fontId="39" fillId="0" borderId="68" xfId="82" applyFont="1" applyBorder="1" applyAlignment="1" applyProtection="1">
      <alignment horizontal="center" vertical="center"/>
      <protection locked="0"/>
    </xf>
    <xf numFmtId="0" fontId="39" fillId="0" borderId="40" xfId="82" applyFont="1" applyBorder="1" applyAlignment="1" applyProtection="1">
      <alignment horizontal="center" vertical="center"/>
      <protection locked="0"/>
    </xf>
    <xf numFmtId="0" fontId="39" fillId="0" borderId="86" xfId="82" applyFont="1" applyBorder="1" applyAlignment="1" applyProtection="1">
      <alignment horizontal="center" vertical="center"/>
      <protection locked="0"/>
    </xf>
    <xf numFmtId="0" fontId="30" fillId="0" borderId="63" xfId="82" applyFont="1" applyBorder="1" applyAlignment="1" applyProtection="1">
      <alignment horizontal="left" vertical="center" wrapText="1"/>
      <protection/>
    </xf>
    <xf numFmtId="0" fontId="30" fillId="0" borderId="80" xfId="82" applyFont="1" applyBorder="1" applyAlignment="1" applyProtection="1">
      <alignment horizontal="left" vertical="center" wrapText="1"/>
      <protection/>
    </xf>
    <xf numFmtId="0" fontId="39" fillId="0" borderId="26" xfId="82" applyFont="1" applyBorder="1" applyAlignment="1" applyProtection="1">
      <alignment horizontal="center" vertical="center"/>
      <protection locked="0"/>
    </xf>
    <xf numFmtId="0" fontId="39" fillId="0" borderId="45" xfId="82" applyFont="1" applyBorder="1" applyAlignment="1" applyProtection="1">
      <alignment horizontal="center" vertical="center"/>
      <protection locked="0"/>
    </xf>
    <xf numFmtId="0" fontId="39" fillId="0" borderId="46" xfId="82" applyFont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>
      <alignment horizontal="left" vertical="top" wrapText="1"/>
    </xf>
    <xf numFmtId="167" fontId="47" fillId="0" borderId="26" xfId="0" applyNumberFormat="1" applyFont="1" applyBorder="1" applyAlignment="1">
      <alignment horizontal="left" vertical="center" wrapText="1"/>
    </xf>
    <xf numFmtId="167" fontId="47" fillId="0" borderId="21" xfId="0" applyNumberFormat="1" applyFont="1" applyBorder="1" applyAlignment="1">
      <alignment horizontal="left" vertical="center" wrapText="1"/>
    </xf>
    <xf numFmtId="0" fontId="38" fillId="0" borderId="26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52" fillId="0" borderId="26" xfId="0" applyFont="1" applyBorder="1" applyAlignment="1">
      <alignment horizontal="left" vertical="center"/>
    </xf>
    <xf numFmtId="0" fontId="52" fillId="0" borderId="21" xfId="0" applyFont="1" applyBorder="1" applyAlignment="1">
      <alignment horizontal="left" vertical="center"/>
    </xf>
    <xf numFmtId="168" fontId="83" fillId="0" borderId="26" xfId="0" applyNumberFormat="1" applyFont="1" applyBorder="1" applyAlignment="1">
      <alignment horizontal="left" vertical="center"/>
    </xf>
    <xf numFmtId="168" fontId="83" fillId="0" borderId="21" xfId="0" applyNumberFormat="1" applyFont="1" applyBorder="1" applyAlignment="1">
      <alignment horizontal="left" vertical="center"/>
    </xf>
  </cellXfs>
  <cellStyles count="9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Adattündércím" xfId="33"/>
    <cellStyle name="Adattündér-eredmény" xfId="34"/>
    <cellStyle name="Adattündérérték" xfId="35"/>
    <cellStyle name="Adattündér-kategória" xfId="36"/>
    <cellStyle name="Adattündérmező" xfId="37"/>
    <cellStyle name="Adattündérsarok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20% - Accent1" xfId="46"/>
    <cellStyle name="Excel Built-in 20% - Accent2" xfId="47"/>
    <cellStyle name="Excel Built-in 20% - Accent3" xfId="48"/>
    <cellStyle name="Excel Built-in 20% - Accent4" xfId="49"/>
    <cellStyle name="Excel Built-in 20% - Accent5" xfId="50"/>
    <cellStyle name="Excel Built-in 20% - Accent6" xfId="51"/>
    <cellStyle name="Excel Built-in 40% - Accent1" xfId="52"/>
    <cellStyle name="Excel Built-in 40% - Accent2" xfId="53"/>
    <cellStyle name="Excel Built-in 40% - Accent3" xfId="54"/>
    <cellStyle name="Excel Built-in 40% - Accent4" xfId="55"/>
    <cellStyle name="Excel Built-in 40% - Accent5" xfId="56"/>
    <cellStyle name="Excel Built-in 40% - Accent6" xfId="57"/>
    <cellStyle name="Excel Built-in 60% - Accent1" xfId="58"/>
    <cellStyle name="Excel Built-in 60% - Accent2" xfId="59"/>
    <cellStyle name="Excel Built-in 60% - Accent3" xfId="60"/>
    <cellStyle name="Excel Built-in 60% - Accent4" xfId="61"/>
    <cellStyle name="Excel Built-in 60% - Accent5" xfId="62"/>
    <cellStyle name="Excel Built-in 60% - Accent6" xfId="63"/>
    <cellStyle name="Excel Built-in Accent1" xfId="64"/>
    <cellStyle name="Excel Built-in Accent2" xfId="65"/>
    <cellStyle name="Excel Built-in Accent3" xfId="66"/>
    <cellStyle name="Excel Built-in Accent4" xfId="67"/>
    <cellStyle name="Excel Built-in Accent5" xfId="68"/>
    <cellStyle name="Excel Built-in Accent6" xfId="69"/>
    <cellStyle name="Excel Built-in Bad" xfId="70"/>
    <cellStyle name="Excel Built-in Calculation" xfId="71"/>
    <cellStyle name="Excel Built-in Check Cell" xfId="72"/>
    <cellStyle name="Excel Built-in Explanatory Text" xfId="73"/>
    <cellStyle name="Excel Built-in Good" xfId="74"/>
    <cellStyle name="Excel Built-in Heading 1" xfId="75"/>
    <cellStyle name="Excel Built-in Heading 2" xfId="76"/>
    <cellStyle name="Excel Built-in Heading 3" xfId="77"/>
    <cellStyle name="Excel Built-in Heading 4" xfId="78"/>
    <cellStyle name="Excel Built-in Input" xfId="79"/>
    <cellStyle name="Excel Built-in Linked Cell" xfId="80"/>
    <cellStyle name="Excel Built-in Neutral" xfId="81"/>
    <cellStyle name="Excel Built-in Normal" xfId="82"/>
    <cellStyle name="Excel Built-in Note" xfId="83"/>
    <cellStyle name="Excel Built-in Output" xfId="84"/>
    <cellStyle name="Excel Built-in Title" xfId="85"/>
    <cellStyle name="Excel Built-in Total" xfId="86"/>
    <cellStyle name="Excel Built-in Warning Text" xfId="87"/>
    <cellStyle name="Comma" xfId="88"/>
    <cellStyle name="Comma [0]" xfId="89"/>
    <cellStyle name="Figyelmeztetés" xfId="90"/>
    <cellStyle name="Hyperlink" xfId="91"/>
    <cellStyle name="Hivatkozott cella" xfId="92"/>
    <cellStyle name="Jegyzet" xfId="93"/>
    <cellStyle name="Jelölőszín 1" xfId="94"/>
    <cellStyle name="Jelölőszín 2" xfId="95"/>
    <cellStyle name="Jelölőszín 3" xfId="96"/>
    <cellStyle name="Jelölőszín 4" xfId="97"/>
    <cellStyle name="Jelölőszín 5" xfId="98"/>
    <cellStyle name="Jelölőszín 6" xfId="99"/>
    <cellStyle name="Jó" xfId="100"/>
    <cellStyle name="Kimenet" xfId="101"/>
    <cellStyle name="Followed Hyperlink" xfId="102"/>
    <cellStyle name="Magyarázó szöveg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</cellStyles>
  <dxfs count="5">
    <dxf>
      <font>
        <color theme="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border/>
      <protection hidden="1" locked="0"/>
    </dxf>
    <dxf>
      <border/>
      <protection hidden="1" locked="0"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66675</xdr:colOff>
      <xdr:row>0</xdr:row>
      <xdr:rowOff>66675</xdr:rowOff>
    </xdr:from>
    <xdr:to>
      <xdr:col>25</xdr:col>
      <xdr:colOff>447675</xdr:colOff>
      <xdr:row>3</xdr:row>
      <xdr:rowOff>0</xdr:rowOff>
    </xdr:to>
    <xdr:pic>
      <xdr:nvPicPr>
        <xdr:cNvPr id="1" name="refre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66675"/>
          <a:ext cx="2057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2:M44" sheet="Munkalap"/>
  </cacheSource>
  <cacheFields count="10">
    <cacheField name="Cikksz?m:">
      <sharedItems containsMixedTypes="1" containsNumber="1" containsInteger="1" count="9">
        <s v=""/>
        <n v="20101300"/>
        <n v="20111050"/>
        <n v="200140"/>
        <n v="20111070"/>
        <n v="20101050"/>
        <n v="20101070"/>
        <n v="20111060"/>
        <n v="20000001"/>
      </sharedItems>
    </cacheField>
    <cacheField name="VTSZ">
      <sharedItems containsMixedTypes="0"/>
    </cacheField>
    <cacheField name="Raklap jele:">
      <sharedItems containsMixedTypes="0"/>
    </cacheField>
    <cacheField name="Brutt? felad?si">
      <sharedItems containsMixedTypes="0"/>
    </cacheField>
    <cacheField name="T?ra felad?si">
      <sharedItems containsMixedTypes="0"/>
    </cacheField>
    <cacheField name="Nett? felad?si">
      <sharedItems containsMixedTypes="0"/>
    </cacheField>
    <cacheField name="Brutt? ?tv?teli">
      <sharedItems containsMixedTypes="0"/>
    </cacheField>
    <cacheField name="T?ra ?tv?teli">
      <sharedItems containsMixedTypes="0"/>
    </cacheField>
    <cacheField name="Nett? ?tv?teli">
      <sharedItems containsMixedTypes="0"/>
    </cacheField>
    <cacheField name="Helyk?d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O12:O44" sheet="Munkalap"/>
  </cacheSource>
  <cacheFields count="1">
    <cacheField name="Cikksz?m">
      <sharedItems containsMixedTypes="1" containsNumber="1" containsInteger="1" count="10">
        <s v=""/>
        <n v="20101300"/>
        <n v="20111050"/>
        <n v="200140"/>
        <n v="20111070"/>
        <n v="20101050"/>
        <n v="20101070"/>
        <n v="20111060"/>
        <n v="20000001"/>
        <n v="41309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3" cacheId="1" applyNumberFormats="0" applyBorderFormats="0" applyFontFormats="0" applyPatternFormats="0" applyAlignmentFormats="0" applyWidthHeightFormats="0" dataCaption="?rt?kek" showMissing="1" preserveFormatting="1" useAutoFormatting="1" itemPrintTitles="1" compactData="0" updatedVersion="2" indent="0" showMemberPropertyTips="1">
  <location ref="T13:T14" firstHeaderRow="1" firstDataRow="1" firstDataCol="1"/>
  <pivotFields count="1">
    <pivotField axis="axisRow" showAll="0" sortType="ascending">
      <items count="11">
        <item m="1" x="3"/>
        <item m="1" x="8"/>
        <item m="1" x="5"/>
        <item m="1" x="6"/>
        <item m="1" x="1"/>
        <item m="1" x="2"/>
        <item m="1" x="7"/>
        <item m="1" x="4"/>
        <item m="1" x="9"/>
        <item x="0"/>
        <item t="default"/>
      </items>
    </pivotField>
  </pivotFields>
  <rowFields count="1">
    <field x="0"/>
  </rowFields>
  <rowItems count="1">
    <i t="grand">
      <x/>
    </i>
  </rowItems>
  <colItems count="1">
    <i/>
  </colItems>
  <formats count="12">
    <format dxfId="3">
      <pivotArea outline="0" fieldPosition="0" dataOnly="0" type="all"/>
    </format>
    <format dxfId="3">
      <pivotArea outline="0" fieldPosition="0" axis="axisRow" dataOnly="0" field="0" labelOnly="1" type="button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grandRow="1" labelOnly="1"/>
    </format>
    <format dxfId="3">
      <pivotArea outline="0" fieldPosition="0" dataOnly="0" type="all"/>
    </format>
    <format dxfId="3">
      <pivotArea outline="0" fieldPosition="0" axis="axisRow" dataOnly="0" field="0" labelOnly="1" type="button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grandRow="1" labelOnly="1"/>
    </format>
    <format dxfId="4">
      <pivotArea outline="0" fieldPosition="0" dataOnly="0" type="all"/>
    </format>
    <format dxfId="4">
      <pivotArea outline="0" fieldPosition="0" axis="axisRow" dataOnly="0" field="0" labelOnly="1" type="button"/>
    </format>
    <format dxfId="4">
      <pivotArea outline="0" fieldPosition="0" dataOnly="0" labelOnly="1">
        <references count="1">
          <reference field="0" count="5">
            <x v="0"/>
            <x v="3"/>
            <x v="4"/>
            <x v="5"/>
            <x v="6"/>
          </reference>
        </references>
      </pivotArea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imutatás1" cacheId="2" applyNumberFormats="0" applyBorderFormats="0" applyFontFormats="0" applyPatternFormats="0" applyAlignmentFormats="0" applyWidthHeightFormats="0" dataCaption="?rt?kek" showMissing="1" preserveFormatting="1" useAutoFormatting="1" itemPrintTitles="1" compactData="0" updatedVersion="2" indent="0" showMemberPropertyTips="1">
  <location ref="R13:R14" firstHeaderRow="1" firstDataRow="1" firstDataCol="1"/>
  <pivotFields count="10">
    <pivotField axis="axisRow" showAll="0" sortType="ascending">
      <items count="10">
        <item m="1" x="3"/>
        <item m="1" x="8"/>
        <item m="1" x="5"/>
        <item m="1" x="6"/>
        <item m="1" x="1"/>
        <item m="1" x="2"/>
        <item m="1" x="7"/>
        <item m="1"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Items count="1">
    <i/>
  </colItems>
  <formats count="12">
    <format dxfId="3">
      <pivotArea outline="0" fieldPosition="0" dataOnly="0" type="all"/>
    </format>
    <format dxfId="3">
      <pivotArea outline="0" fieldPosition="0" axis="axisRow" dataOnly="0" field="0" labelOnly="1" type="button"/>
    </format>
    <format dxfId="3">
      <pivotArea outline="0" fieldPosition="0" dataOnly="0" labelOnly="1">
        <references count="1">
          <reference field="0" count="3">
            <x v="2"/>
            <x v="4"/>
            <x v="6"/>
          </reference>
        </references>
      </pivotArea>
    </format>
    <format dxfId="3">
      <pivotArea outline="0" fieldPosition="0" dataOnly="0" grandRow="1" labelOnly="1"/>
    </format>
    <format dxfId="3">
      <pivotArea outline="0" fieldPosition="0" dataOnly="0" type="all"/>
    </format>
    <format dxfId="3">
      <pivotArea outline="0" fieldPosition="0" axis="axisRow" dataOnly="0" field="0" labelOnly="1" type="button"/>
    </format>
    <format dxfId="3">
      <pivotArea outline="0" fieldPosition="0" dataOnly="0" labelOnly="1">
        <references count="1">
          <reference field="0" count="3">
            <x v="2"/>
            <x v="4"/>
            <x v="6"/>
          </reference>
        </references>
      </pivotArea>
    </format>
    <format dxfId="3">
      <pivotArea outline="0" fieldPosition="0" dataOnly="0" grandRow="1" labelOnly="1"/>
    </format>
    <format dxfId="4">
      <pivotArea outline="0" fieldPosition="0" dataOnly="0" type="all"/>
    </format>
    <format dxfId="4">
      <pivotArea outline="0" fieldPosition="0" axis="axisRow" dataOnly="0" field="0" labelOnly="1" type="button"/>
    </format>
    <format dxfId="4">
      <pivotArea outline="0" fieldPosition="0" dataOnly="0" labelOnly="1">
        <references count="1">
          <reference field="0" count="5">
            <x v="0"/>
            <x v="3"/>
            <x v="4"/>
            <x v="5"/>
            <x v="6"/>
          </reference>
        </references>
      </pivotArea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re@martinmetals.eu" TargetMode="External" /><Relationship Id="rId2" Type="http://schemas.openxmlformats.org/officeDocument/2006/relationships/hyperlink" Target="mailto:office@martinmetals.eu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Relationship Id="rId6" Type="http://schemas.openxmlformats.org/officeDocument/2006/relationships/pivotTable" Target="../pivotTables/pivotTable1.xml" /><Relationship Id="rId7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W289"/>
  <sheetViews>
    <sheetView tabSelected="1" view="pageBreakPreview" zoomScaleSheetLayoutView="100" zoomScalePageLayoutView="0" workbookViewId="0" topLeftCell="B1">
      <selection activeCell="B1" sqref="B1:B12"/>
    </sheetView>
  </sheetViews>
  <sheetFormatPr defaultColWidth="8.7109375" defaultRowHeight="12.75" customHeight="1"/>
  <cols>
    <col min="1" max="1" width="8.7109375" style="61" hidden="1" customWidth="1"/>
    <col min="2" max="2" width="37.8515625" style="61" customWidth="1"/>
    <col min="3" max="3" width="4.28125" style="61" customWidth="1"/>
    <col min="4" max="4" width="12.00390625" style="61" customWidth="1"/>
    <col min="5" max="5" width="5.00390625" style="61" hidden="1" customWidth="1"/>
    <col min="6" max="6" width="6.00390625" style="61" customWidth="1"/>
    <col min="7" max="7" width="8.28125" style="61" customWidth="1"/>
    <col min="8" max="8" width="12.57421875" style="61" customWidth="1"/>
    <col min="9" max="9" width="11.140625" style="61" customWidth="1"/>
    <col min="10" max="10" width="7.8515625" style="61" customWidth="1"/>
    <col min="11" max="11" width="6.00390625" style="61" customWidth="1"/>
    <col min="12" max="12" width="7.00390625" style="61" customWidth="1"/>
    <col min="13" max="13" width="9.57421875" style="61" customWidth="1"/>
    <col min="14" max="14" width="20.28125" style="61" customWidth="1"/>
    <col min="15" max="15" width="11.140625" style="61" customWidth="1"/>
    <col min="16" max="16" width="21.8515625" style="61" customWidth="1"/>
    <col min="17" max="17" width="7.7109375" style="61" customWidth="1"/>
    <col min="18" max="18" width="12.8515625" style="177" hidden="1" customWidth="1"/>
    <col min="19" max="19" width="12.7109375" style="177" hidden="1" customWidth="1"/>
    <col min="20" max="20" width="12.8515625" style="177" hidden="1" customWidth="1"/>
    <col min="21" max="21" width="10.28125" style="177" hidden="1" customWidth="1"/>
    <col min="22" max="22" width="0" style="177" hidden="1" customWidth="1"/>
    <col min="23" max="23" width="0" style="61" hidden="1" customWidth="1"/>
    <col min="24" max="16384" width="8.7109375" style="61" customWidth="1"/>
  </cols>
  <sheetData>
    <row r="1" spans="2:17" ht="18.75" customHeight="1">
      <c r="B1" s="200" t="s">
        <v>43</v>
      </c>
      <c r="C1" s="226" t="s">
        <v>25</v>
      </c>
      <c r="D1" s="227"/>
      <c r="E1" s="253" t="s">
        <v>41</v>
      </c>
      <c r="F1" s="253"/>
      <c r="G1" s="253"/>
      <c r="H1" s="253"/>
      <c r="I1" s="253"/>
      <c r="J1" s="253"/>
      <c r="K1" s="253"/>
      <c r="L1" s="249" t="s">
        <v>26</v>
      </c>
      <c r="M1" s="249"/>
      <c r="N1" s="249"/>
      <c r="O1" s="249"/>
      <c r="P1" s="250"/>
      <c r="Q1" s="62"/>
    </row>
    <row r="2" spans="2:23" ht="12.75" customHeight="1" thickBot="1">
      <c r="B2" s="200"/>
      <c r="C2" s="230" t="s">
        <v>28</v>
      </c>
      <c r="D2" s="231"/>
      <c r="E2" s="254" t="s">
        <v>42</v>
      </c>
      <c r="F2" s="254"/>
      <c r="G2" s="254"/>
      <c r="H2" s="254"/>
      <c r="I2" s="254"/>
      <c r="J2" s="254"/>
      <c r="K2" s="254"/>
      <c r="L2" s="251"/>
      <c r="M2" s="251"/>
      <c r="N2" s="251"/>
      <c r="O2" s="251"/>
      <c r="P2" s="252"/>
      <c r="Q2" s="62"/>
      <c r="V2" s="177" t="s">
        <v>121</v>
      </c>
      <c r="W2" s="61">
        <v>20000000</v>
      </c>
    </row>
    <row r="3" spans="2:23" ht="11.25" customHeight="1">
      <c r="B3" s="200"/>
      <c r="C3" s="228" t="s">
        <v>29</v>
      </c>
      <c r="D3" s="229"/>
      <c r="E3" s="27" t="s">
        <v>37</v>
      </c>
      <c r="F3" s="255" t="s">
        <v>120</v>
      </c>
      <c r="G3" s="255"/>
      <c r="H3" s="255"/>
      <c r="I3" s="255"/>
      <c r="J3" s="255"/>
      <c r="K3" s="256"/>
      <c r="L3" s="257" t="s">
        <v>113</v>
      </c>
      <c r="M3" s="258"/>
      <c r="N3" s="64"/>
      <c r="O3" s="65"/>
      <c r="P3" s="66"/>
      <c r="Q3" s="67"/>
      <c r="V3" s="177" t="s">
        <v>122</v>
      </c>
      <c r="W3" s="61">
        <v>20000001</v>
      </c>
    </row>
    <row r="4" spans="2:23" ht="12.75" customHeight="1">
      <c r="B4" s="200"/>
      <c r="C4" s="232" t="s">
        <v>27</v>
      </c>
      <c r="D4" s="233"/>
      <c r="E4" s="68" t="s">
        <v>94</v>
      </c>
      <c r="F4" s="239"/>
      <c r="G4" s="239"/>
      <c r="H4" s="239"/>
      <c r="I4" s="239"/>
      <c r="J4" s="239"/>
      <c r="K4" s="240"/>
      <c r="L4" s="218" t="s">
        <v>31</v>
      </c>
      <c r="M4" s="219"/>
      <c r="N4" s="69"/>
      <c r="O4" s="70"/>
      <c r="P4" s="71"/>
      <c r="Q4" s="63"/>
      <c r="V4" s="177" t="s">
        <v>123</v>
      </c>
      <c r="W4" s="61">
        <v>200140</v>
      </c>
    </row>
    <row r="5" spans="2:23" ht="13.5" customHeight="1">
      <c r="B5" s="200"/>
      <c r="C5" s="234" t="s">
        <v>0</v>
      </c>
      <c r="D5" s="235"/>
      <c r="E5" s="68" t="s">
        <v>95</v>
      </c>
      <c r="F5" s="239"/>
      <c r="G5" s="239"/>
      <c r="H5" s="239"/>
      <c r="I5" s="239"/>
      <c r="J5" s="239"/>
      <c r="K5" s="240"/>
      <c r="L5" s="262" t="s">
        <v>21</v>
      </c>
      <c r="M5" s="263"/>
      <c r="N5" s="69"/>
      <c r="O5" s="70"/>
      <c r="P5" s="71"/>
      <c r="Q5" s="63"/>
      <c r="V5" s="177" t="s">
        <v>53</v>
      </c>
      <c r="W5" s="61">
        <v>20101050</v>
      </c>
    </row>
    <row r="6" spans="2:23" ht="15" customHeight="1">
      <c r="B6" s="200"/>
      <c r="C6" s="28" t="s">
        <v>112</v>
      </c>
      <c r="D6" s="29"/>
      <c r="E6" s="72"/>
      <c r="F6" s="238"/>
      <c r="G6" s="238"/>
      <c r="H6" s="238"/>
      <c r="I6" s="30" t="s">
        <v>50</v>
      </c>
      <c r="J6" s="236"/>
      <c r="K6" s="237"/>
      <c r="L6" s="262" t="s">
        <v>34</v>
      </c>
      <c r="M6" s="263"/>
      <c r="N6" s="73"/>
      <c r="O6" s="74"/>
      <c r="P6" s="75"/>
      <c r="Q6" s="63"/>
      <c r="V6" s="177" t="s">
        <v>54</v>
      </c>
      <c r="W6" s="61">
        <v>20101070</v>
      </c>
    </row>
    <row r="7" spans="2:23" ht="15" customHeight="1">
      <c r="B7" s="200"/>
      <c r="C7" s="196" t="s">
        <v>32</v>
      </c>
      <c r="D7" s="197"/>
      <c r="E7" s="76"/>
      <c r="F7" s="222"/>
      <c r="G7" s="222"/>
      <c r="H7" s="222"/>
      <c r="I7" s="222"/>
      <c r="J7" s="222"/>
      <c r="K7" s="223"/>
      <c r="L7" s="220" t="s">
        <v>32</v>
      </c>
      <c r="M7" s="221"/>
      <c r="N7" s="264"/>
      <c r="O7" s="265"/>
      <c r="P7" s="266"/>
      <c r="Q7" s="63"/>
      <c r="V7" s="177" t="s">
        <v>55</v>
      </c>
      <c r="W7" s="61">
        <v>20101300</v>
      </c>
    </row>
    <row r="8" spans="2:23" ht="12.75" customHeight="1">
      <c r="B8" s="200"/>
      <c r="C8" s="212" t="s">
        <v>33</v>
      </c>
      <c r="D8" s="213"/>
      <c r="E8" s="76"/>
      <c r="F8" s="222"/>
      <c r="G8" s="222"/>
      <c r="H8" s="222"/>
      <c r="I8" s="222"/>
      <c r="J8" s="222"/>
      <c r="K8" s="223"/>
      <c r="L8" s="218" t="s">
        <v>33</v>
      </c>
      <c r="M8" s="219"/>
      <c r="N8" s="264"/>
      <c r="O8" s="265"/>
      <c r="P8" s="266"/>
      <c r="Q8" s="63"/>
      <c r="V8" s="177" t="s">
        <v>106</v>
      </c>
      <c r="W8" s="61">
        <v>20111050</v>
      </c>
    </row>
    <row r="9" spans="2:23" ht="13.5" customHeight="1">
      <c r="B9" s="200"/>
      <c r="C9" s="214" t="s">
        <v>30</v>
      </c>
      <c r="D9" s="215"/>
      <c r="E9" s="76"/>
      <c r="F9" s="222"/>
      <c r="G9" s="222"/>
      <c r="H9" s="222"/>
      <c r="I9" s="222"/>
      <c r="J9" s="222"/>
      <c r="K9" s="223"/>
      <c r="L9" s="216" t="s">
        <v>30</v>
      </c>
      <c r="M9" s="217"/>
      <c r="N9" s="264"/>
      <c r="O9" s="265"/>
      <c r="P9" s="266"/>
      <c r="Q9" s="63"/>
      <c r="V9" s="177" t="s">
        <v>124</v>
      </c>
      <c r="W9" s="61">
        <v>20111060</v>
      </c>
    </row>
    <row r="10" spans="2:23" ht="12.75" customHeight="1" thickBot="1">
      <c r="B10" s="200"/>
      <c r="C10" s="210" t="s">
        <v>0</v>
      </c>
      <c r="D10" s="211"/>
      <c r="E10" s="77"/>
      <c r="F10" s="224"/>
      <c r="G10" s="224"/>
      <c r="H10" s="224"/>
      <c r="I10" s="224"/>
      <c r="J10" s="224"/>
      <c r="K10" s="225"/>
      <c r="L10" s="242" t="s">
        <v>0</v>
      </c>
      <c r="M10" s="243"/>
      <c r="N10" s="259"/>
      <c r="O10" s="260"/>
      <c r="P10" s="261"/>
      <c r="Q10" s="63"/>
      <c r="V10" s="177" t="s">
        <v>105</v>
      </c>
      <c r="W10" s="61">
        <v>20111070</v>
      </c>
    </row>
    <row r="11" spans="2:23" ht="12.75" customHeight="1" thickBot="1">
      <c r="B11" s="200"/>
      <c r="C11" s="198"/>
      <c r="D11" s="199"/>
      <c r="E11" s="199"/>
      <c r="F11" s="199"/>
      <c r="G11" s="244" t="s">
        <v>1</v>
      </c>
      <c r="H11" s="244"/>
      <c r="I11" s="245"/>
      <c r="J11" s="246" t="s">
        <v>2</v>
      </c>
      <c r="K11" s="247"/>
      <c r="L11" s="247"/>
      <c r="M11" s="248"/>
      <c r="N11" s="246" t="s">
        <v>3</v>
      </c>
      <c r="O11" s="247"/>
      <c r="P11" s="248"/>
      <c r="Q11" s="79"/>
      <c r="V11" s="177" t="s">
        <v>57</v>
      </c>
      <c r="W11" s="61">
        <v>20111100</v>
      </c>
    </row>
    <row r="12" spans="2:23" ht="21.75" customHeight="1" thickBot="1">
      <c r="B12" s="201"/>
      <c r="C12" s="32" t="s">
        <v>4</v>
      </c>
      <c r="D12" s="33" t="s">
        <v>5</v>
      </c>
      <c r="E12" s="33" t="s">
        <v>6</v>
      </c>
      <c r="F12" s="34" t="s">
        <v>7</v>
      </c>
      <c r="G12" s="34" t="s">
        <v>8</v>
      </c>
      <c r="H12" s="35" t="s">
        <v>9</v>
      </c>
      <c r="I12" s="36" t="s">
        <v>10</v>
      </c>
      <c r="J12" s="37" t="s">
        <v>11</v>
      </c>
      <c r="K12" s="38" t="s">
        <v>12</v>
      </c>
      <c r="L12" s="39" t="s">
        <v>13</v>
      </c>
      <c r="M12" s="40" t="s">
        <v>49</v>
      </c>
      <c r="N12" s="41" t="s">
        <v>110</v>
      </c>
      <c r="O12" s="42" t="s">
        <v>15</v>
      </c>
      <c r="P12" s="36" t="s">
        <v>111</v>
      </c>
      <c r="Q12" s="80"/>
      <c r="R12" s="178" t="s">
        <v>272</v>
      </c>
      <c r="T12" s="178" t="s">
        <v>273</v>
      </c>
      <c r="V12" s="177" t="s">
        <v>58</v>
      </c>
      <c r="W12" s="61">
        <v>20111300</v>
      </c>
    </row>
    <row r="13" spans="1:23" ht="15.75">
      <c r="A13" s="61">
        <v>1</v>
      </c>
      <c r="B13" s="81"/>
      <c r="C13" s="146">
        <v>1</v>
      </c>
      <c r="D13" s="135">
        <f>IF(B13&gt;0,VLOOKUP(B13,$V:$W,2,FALSE),"")</f>
      </c>
      <c r="E13" s="82"/>
      <c r="F13" s="83"/>
      <c r="G13" s="84"/>
      <c r="H13" s="84"/>
      <c r="I13" s="138">
        <f aca="true" t="shared" si="0" ref="I13:I24">IF(G13&gt;0,G13-H13,"")</f>
      </c>
      <c r="J13" s="86"/>
      <c r="K13" s="87"/>
      <c r="L13" s="140">
        <f>IF(J13&gt;0,J13-K13,"")</f>
      </c>
      <c r="M13" s="88"/>
      <c r="N13" s="89"/>
      <c r="O13" s="143">
        <f>_xlfn.IFERROR(IF(N13&lt;&gt;"",VLOOKUP(N13,$V:$W,2,FALSE),D13),"")</f>
      </c>
      <c r="P13" s="90"/>
      <c r="Q13" s="91"/>
      <c r="R13" s="179" t="s">
        <v>271</v>
      </c>
      <c r="S13" s="180"/>
      <c r="T13" s="179" t="s">
        <v>271</v>
      </c>
      <c r="U13" s="180"/>
      <c r="V13" s="180" t="s">
        <v>59</v>
      </c>
      <c r="W13" s="61">
        <v>20121100</v>
      </c>
    </row>
    <row r="14" spans="1:23" ht="15.75">
      <c r="A14" s="61">
        <v>2</v>
      </c>
      <c r="B14" s="81"/>
      <c r="C14" s="147">
        <v>2</v>
      </c>
      <c r="D14" s="136">
        <f aca="true" t="shared" si="1" ref="D14:D44">IF(B14&gt;0,VLOOKUP(B14,$V:$W,2,FALSE),"")</f>
      </c>
      <c r="E14" s="92"/>
      <c r="F14" s="93"/>
      <c r="G14" s="94"/>
      <c r="H14" s="94"/>
      <c r="I14" s="138">
        <f t="shared" si="0"/>
      </c>
      <c r="J14" s="95"/>
      <c r="K14" s="96"/>
      <c r="L14" s="141">
        <f aca="true" t="shared" si="2" ref="L14:L44">IF(J14&gt;0,J14-K14,"")</f>
      </c>
      <c r="M14" s="97"/>
      <c r="N14" s="98"/>
      <c r="O14" s="144">
        <f aca="true" t="shared" si="3" ref="O14:O44">_xlfn.IFERROR(IF(N14&lt;&gt;"",VLOOKUP(N14,$V:$W,2,FALSE),D14),"")</f>
      </c>
      <c r="P14" s="99"/>
      <c r="Q14" s="91"/>
      <c r="R14" s="181" t="s">
        <v>24</v>
      </c>
      <c r="S14" s="180"/>
      <c r="T14" s="181" t="s">
        <v>24</v>
      </c>
      <c r="U14" s="180"/>
      <c r="V14" s="180" t="s">
        <v>60</v>
      </c>
      <c r="W14" s="61">
        <v>20121300</v>
      </c>
    </row>
    <row r="15" spans="1:23" ht="15.75">
      <c r="A15" s="61">
        <v>3</v>
      </c>
      <c r="B15" s="81"/>
      <c r="C15" s="148">
        <v>3</v>
      </c>
      <c r="D15" s="136">
        <f t="shared" si="1"/>
      </c>
      <c r="E15" s="92"/>
      <c r="F15" s="100"/>
      <c r="G15" s="101"/>
      <c r="H15" s="101"/>
      <c r="I15" s="138">
        <f t="shared" si="0"/>
      </c>
      <c r="J15" s="95"/>
      <c r="K15" s="96"/>
      <c r="L15" s="141">
        <f t="shared" si="2"/>
      </c>
      <c r="M15" s="97"/>
      <c r="N15" s="98"/>
      <c r="O15" s="144">
        <f t="shared" si="3"/>
      </c>
      <c r="P15" s="99"/>
      <c r="Q15" s="91"/>
      <c r="R15"/>
      <c r="S15" s="180"/>
      <c r="T15"/>
      <c r="U15" s="180"/>
      <c r="V15" s="180" t="s">
        <v>104</v>
      </c>
      <c r="W15" s="61">
        <v>20131050</v>
      </c>
    </row>
    <row r="16" spans="1:23" ht="15.75">
      <c r="A16" s="61">
        <v>4</v>
      </c>
      <c r="B16" s="81"/>
      <c r="C16" s="147">
        <v>4</v>
      </c>
      <c r="D16" s="136">
        <f t="shared" si="1"/>
      </c>
      <c r="E16" s="102"/>
      <c r="F16" s="103"/>
      <c r="G16" s="104"/>
      <c r="H16" s="104"/>
      <c r="I16" s="138">
        <f t="shared" si="0"/>
      </c>
      <c r="J16" s="105"/>
      <c r="K16" s="106"/>
      <c r="L16" s="141">
        <f t="shared" si="2"/>
      </c>
      <c r="M16" s="107"/>
      <c r="N16" s="108"/>
      <c r="O16" s="144">
        <f t="shared" si="3"/>
      </c>
      <c r="P16" s="109"/>
      <c r="Q16" s="91"/>
      <c r="R16"/>
      <c r="S16" s="180"/>
      <c r="T16"/>
      <c r="U16" s="180"/>
      <c r="V16" s="180" t="s">
        <v>125</v>
      </c>
      <c r="W16" s="61">
        <v>20141070</v>
      </c>
    </row>
    <row r="17" spans="1:23" ht="15.75">
      <c r="A17" s="61">
        <v>5</v>
      </c>
      <c r="B17" s="81"/>
      <c r="C17" s="148">
        <v>5</v>
      </c>
      <c r="D17" s="136">
        <f t="shared" si="1"/>
      </c>
      <c r="E17" s="92"/>
      <c r="F17" s="100"/>
      <c r="G17" s="94"/>
      <c r="H17" s="94"/>
      <c r="I17" s="138">
        <f t="shared" si="0"/>
      </c>
      <c r="J17" s="95"/>
      <c r="K17" s="96"/>
      <c r="L17" s="141">
        <f t="shared" si="2"/>
      </c>
      <c r="M17" s="97"/>
      <c r="N17" s="110"/>
      <c r="O17" s="144">
        <f t="shared" si="3"/>
      </c>
      <c r="P17" s="109"/>
      <c r="Q17" s="91"/>
      <c r="R17"/>
      <c r="S17" s="180"/>
      <c r="T17"/>
      <c r="U17" s="180"/>
      <c r="V17" s="180" t="s">
        <v>61</v>
      </c>
      <c r="W17" s="61">
        <v>20202009</v>
      </c>
    </row>
    <row r="18" spans="1:23" ht="15.75">
      <c r="A18" s="61">
        <v>6</v>
      </c>
      <c r="B18" s="81"/>
      <c r="C18" s="147">
        <v>6</v>
      </c>
      <c r="D18" s="136">
        <f t="shared" si="1"/>
      </c>
      <c r="E18" s="92"/>
      <c r="F18" s="93"/>
      <c r="G18" s="94"/>
      <c r="H18" s="94"/>
      <c r="I18" s="138">
        <f t="shared" si="0"/>
      </c>
      <c r="J18" s="95"/>
      <c r="K18" s="96"/>
      <c r="L18" s="141">
        <f t="shared" si="2"/>
      </c>
      <c r="M18" s="97"/>
      <c r="N18" s="110"/>
      <c r="O18" s="144">
        <f t="shared" si="3"/>
      </c>
      <c r="P18" s="109"/>
      <c r="Q18" s="91"/>
      <c r="R18"/>
      <c r="S18" s="180"/>
      <c r="T18"/>
      <c r="U18" s="180"/>
      <c r="V18" s="180" t="s">
        <v>62</v>
      </c>
      <c r="W18" s="61">
        <v>20303003</v>
      </c>
    </row>
    <row r="19" spans="1:23" ht="15.75">
      <c r="A19" s="61">
        <v>7</v>
      </c>
      <c r="B19" s="81"/>
      <c r="C19" s="148">
        <v>7</v>
      </c>
      <c r="D19" s="136">
        <f t="shared" si="1"/>
      </c>
      <c r="E19" s="92"/>
      <c r="F19" s="100"/>
      <c r="G19" s="94"/>
      <c r="H19" s="94"/>
      <c r="I19" s="138">
        <f t="shared" si="0"/>
      </c>
      <c r="J19" s="95"/>
      <c r="K19" s="85"/>
      <c r="L19" s="141">
        <f t="shared" si="2"/>
      </c>
      <c r="M19" s="97"/>
      <c r="N19" s="110"/>
      <c r="O19" s="144">
        <f t="shared" si="3"/>
      </c>
      <c r="P19" s="109"/>
      <c r="Q19" s="91"/>
      <c r="R19"/>
      <c r="S19" s="180"/>
      <c r="T19"/>
      <c r="U19" s="180"/>
      <c r="V19" s="180" t="s">
        <v>63</v>
      </c>
      <c r="W19" s="61">
        <v>20303004</v>
      </c>
    </row>
    <row r="20" spans="1:23" ht="15.75">
      <c r="A20" s="61">
        <v>8</v>
      </c>
      <c r="B20" s="81"/>
      <c r="C20" s="147">
        <v>8</v>
      </c>
      <c r="D20" s="136">
        <f t="shared" si="1"/>
      </c>
      <c r="E20" s="92"/>
      <c r="F20" s="93"/>
      <c r="G20" s="94"/>
      <c r="H20" s="94"/>
      <c r="I20" s="138">
        <f t="shared" si="0"/>
      </c>
      <c r="J20" s="95"/>
      <c r="K20" s="96"/>
      <c r="L20" s="141">
        <f t="shared" si="2"/>
      </c>
      <c r="M20" s="97"/>
      <c r="N20" s="110"/>
      <c r="O20" s="144">
        <f t="shared" si="3"/>
      </c>
      <c r="P20" s="109"/>
      <c r="Q20" s="91"/>
      <c r="R20"/>
      <c r="S20" s="180"/>
      <c r="T20"/>
      <c r="U20" s="180"/>
      <c r="V20" s="180" t="s">
        <v>64</v>
      </c>
      <c r="W20" s="61">
        <v>20313004</v>
      </c>
    </row>
    <row r="21" spans="1:23" ht="15.75">
      <c r="A21" s="61">
        <v>9</v>
      </c>
      <c r="B21" s="81"/>
      <c r="C21" s="148">
        <v>9</v>
      </c>
      <c r="D21" s="136">
        <f t="shared" si="1"/>
      </c>
      <c r="E21" s="92"/>
      <c r="F21" s="100"/>
      <c r="G21" s="94"/>
      <c r="H21" s="94"/>
      <c r="I21" s="138">
        <f t="shared" si="0"/>
      </c>
      <c r="J21" s="95"/>
      <c r="K21" s="96"/>
      <c r="L21" s="141">
        <f t="shared" si="2"/>
      </c>
      <c r="M21" s="97"/>
      <c r="N21" s="110"/>
      <c r="O21" s="144">
        <f t="shared" si="3"/>
      </c>
      <c r="P21" s="109"/>
      <c r="Q21" s="91"/>
      <c r="R21" s="180"/>
      <c r="S21" s="180"/>
      <c r="T21" s="180"/>
      <c r="U21" s="180"/>
      <c r="V21" s="180" t="s">
        <v>126</v>
      </c>
      <c r="W21" s="61">
        <v>20323003</v>
      </c>
    </row>
    <row r="22" spans="1:23" ht="15.75">
      <c r="A22" s="61">
        <v>10</v>
      </c>
      <c r="B22" s="81"/>
      <c r="C22" s="147">
        <v>10</v>
      </c>
      <c r="D22" s="136">
        <f t="shared" si="1"/>
      </c>
      <c r="E22" s="92"/>
      <c r="F22" s="93"/>
      <c r="G22" s="94"/>
      <c r="H22" s="94"/>
      <c r="I22" s="138">
        <f t="shared" si="0"/>
      </c>
      <c r="J22" s="95"/>
      <c r="K22" s="85"/>
      <c r="L22" s="141">
        <f t="shared" si="2"/>
      </c>
      <c r="M22" s="97"/>
      <c r="N22" s="110"/>
      <c r="O22" s="144">
        <f t="shared" si="3"/>
      </c>
      <c r="P22" s="109"/>
      <c r="Q22" s="91"/>
      <c r="R22" s="180"/>
      <c r="S22" s="180"/>
      <c r="T22" s="180"/>
      <c r="U22" s="180"/>
      <c r="V22" s="180" t="s">
        <v>127</v>
      </c>
      <c r="W22" s="61">
        <v>20323004</v>
      </c>
    </row>
    <row r="23" spans="1:23" ht="15.75">
      <c r="A23" s="61">
        <v>11</v>
      </c>
      <c r="B23" s="81"/>
      <c r="C23" s="148">
        <v>11</v>
      </c>
      <c r="D23" s="136">
        <f t="shared" si="1"/>
      </c>
      <c r="E23" s="92"/>
      <c r="F23" s="100"/>
      <c r="G23" s="94"/>
      <c r="H23" s="94"/>
      <c r="I23" s="138">
        <f t="shared" si="0"/>
      </c>
      <c r="J23" s="95"/>
      <c r="K23" s="96"/>
      <c r="L23" s="141">
        <f t="shared" si="2"/>
      </c>
      <c r="M23" s="97"/>
      <c r="N23" s="110"/>
      <c r="O23" s="144">
        <f t="shared" si="3"/>
      </c>
      <c r="P23" s="109"/>
      <c r="Q23" s="91"/>
      <c r="R23" s="180"/>
      <c r="S23" s="180"/>
      <c r="T23" s="180"/>
      <c r="U23" s="180"/>
      <c r="V23" s="180" t="s">
        <v>65</v>
      </c>
      <c r="W23" s="61">
        <v>20404000</v>
      </c>
    </row>
    <row r="24" spans="1:23" ht="15.75">
      <c r="A24" s="61">
        <v>12</v>
      </c>
      <c r="B24" s="81"/>
      <c r="C24" s="147">
        <v>12</v>
      </c>
      <c r="D24" s="136">
        <f t="shared" si="1"/>
      </c>
      <c r="E24" s="92"/>
      <c r="F24" s="93"/>
      <c r="G24" s="101"/>
      <c r="H24" s="101"/>
      <c r="I24" s="138">
        <f t="shared" si="0"/>
      </c>
      <c r="J24" s="95"/>
      <c r="K24" s="96"/>
      <c r="L24" s="141">
        <f t="shared" si="2"/>
      </c>
      <c r="M24" s="97"/>
      <c r="N24" s="110"/>
      <c r="O24" s="144">
        <f t="shared" si="3"/>
      </c>
      <c r="P24" s="109"/>
      <c r="Q24" s="91"/>
      <c r="R24" s="180"/>
      <c r="S24" s="180"/>
      <c r="T24" s="180"/>
      <c r="U24" s="180"/>
      <c r="V24" s="180" t="s">
        <v>66</v>
      </c>
      <c r="W24" s="61">
        <v>20404001</v>
      </c>
    </row>
    <row r="25" spans="1:23" ht="15.75">
      <c r="A25" s="61">
        <v>13</v>
      </c>
      <c r="B25" s="81"/>
      <c r="C25" s="148">
        <v>13</v>
      </c>
      <c r="D25" s="136">
        <f t="shared" si="1"/>
      </c>
      <c r="E25" s="92"/>
      <c r="F25" s="100"/>
      <c r="G25" s="101"/>
      <c r="H25" s="101"/>
      <c r="I25" s="138">
        <f aca="true" t="shared" si="4" ref="I25:I40">IF(G25&gt;0,G25-H25,"")</f>
      </c>
      <c r="J25" s="95"/>
      <c r="K25" s="85"/>
      <c r="L25" s="141">
        <f t="shared" si="2"/>
      </c>
      <c r="M25" s="97"/>
      <c r="N25" s="110"/>
      <c r="O25" s="144">
        <f t="shared" si="3"/>
      </c>
      <c r="P25" s="109"/>
      <c r="Q25" s="91"/>
      <c r="R25" s="180"/>
      <c r="S25" s="180"/>
      <c r="T25" s="180"/>
      <c r="U25" s="180"/>
      <c r="V25" s="180" t="s">
        <v>67</v>
      </c>
      <c r="W25" s="61">
        <v>20414000</v>
      </c>
    </row>
    <row r="26" spans="1:23" ht="15.75">
      <c r="A26" s="61">
        <v>14</v>
      </c>
      <c r="B26" s="81"/>
      <c r="C26" s="147">
        <v>14</v>
      </c>
      <c r="D26" s="136">
        <f t="shared" si="1"/>
      </c>
      <c r="E26" s="92"/>
      <c r="F26" s="93"/>
      <c r="G26" s="94"/>
      <c r="H26" s="94"/>
      <c r="I26" s="138">
        <f t="shared" si="4"/>
      </c>
      <c r="J26" s="95"/>
      <c r="K26" s="96"/>
      <c r="L26" s="141">
        <f t="shared" si="2"/>
      </c>
      <c r="M26" s="97"/>
      <c r="N26" s="110"/>
      <c r="O26" s="144">
        <f t="shared" si="3"/>
      </c>
      <c r="P26" s="109"/>
      <c r="Q26" s="91"/>
      <c r="R26" s="180"/>
      <c r="S26" s="180"/>
      <c r="T26" s="180"/>
      <c r="U26" s="180"/>
      <c r="V26" s="180" t="s">
        <v>68</v>
      </c>
      <c r="W26" s="61">
        <v>20494000</v>
      </c>
    </row>
    <row r="27" spans="1:23" ht="15.75">
      <c r="A27" s="61">
        <v>15</v>
      </c>
      <c r="B27" s="81"/>
      <c r="C27" s="148">
        <v>15</v>
      </c>
      <c r="D27" s="136">
        <f t="shared" si="1"/>
      </c>
      <c r="E27" s="92"/>
      <c r="F27" s="100"/>
      <c r="G27" s="94"/>
      <c r="H27" s="94"/>
      <c r="I27" s="138">
        <f t="shared" si="4"/>
      </c>
      <c r="J27" s="95"/>
      <c r="K27" s="96"/>
      <c r="L27" s="141">
        <f t="shared" si="2"/>
      </c>
      <c r="M27" s="97"/>
      <c r="N27" s="110"/>
      <c r="O27" s="144">
        <f t="shared" si="3"/>
      </c>
      <c r="P27" s="109"/>
      <c r="Q27" s="91"/>
      <c r="R27" s="180"/>
      <c r="S27" s="180"/>
      <c r="T27" s="180"/>
      <c r="U27" s="180"/>
      <c r="V27" s="180" t="s">
        <v>203</v>
      </c>
      <c r="W27" s="61">
        <v>20505052</v>
      </c>
    </row>
    <row r="28" spans="1:23" ht="15.75">
      <c r="A28" s="61">
        <v>16</v>
      </c>
      <c r="B28" s="81"/>
      <c r="C28" s="147">
        <v>16</v>
      </c>
      <c r="D28" s="136">
        <f t="shared" si="1"/>
      </c>
      <c r="E28" s="92"/>
      <c r="F28" s="93"/>
      <c r="G28" s="101"/>
      <c r="H28" s="101"/>
      <c r="I28" s="138">
        <f t="shared" si="4"/>
      </c>
      <c r="J28" s="95"/>
      <c r="K28" s="85"/>
      <c r="L28" s="141">
        <f t="shared" si="2"/>
      </c>
      <c r="M28" s="97"/>
      <c r="N28" s="110"/>
      <c r="O28" s="144">
        <f t="shared" si="3"/>
      </c>
      <c r="P28" s="109"/>
      <c r="Q28" s="91"/>
      <c r="R28" s="180"/>
      <c r="S28" s="180"/>
      <c r="T28" s="180"/>
      <c r="U28" s="180"/>
      <c r="V28" s="180" t="s">
        <v>70</v>
      </c>
      <c r="W28" s="61">
        <v>20505083</v>
      </c>
    </row>
    <row r="29" spans="1:23" ht="15.75">
      <c r="A29" s="61">
        <v>17</v>
      </c>
      <c r="B29" s="81"/>
      <c r="C29" s="148">
        <v>17</v>
      </c>
      <c r="D29" s="136">
        <f t="shared" si="1"/>
      </c>
      <c r="E29" s="92"/>
      <c r="F29" s="100"/>
      <c r="G29" s="94"/>
      <c r="H29" s="94"/>
      <c r="I29" s="138">
        <f t="shared" si="4"/>
      </c>
      <c r="J29" s="95"/>
      <c r="K29" s="96"/>
      <c r="L29" s="141">
        <f t="shared" si="2"/>
      </c>
      <c r="M29" s="97"/>
      <c r="N29" s="110"/>
      <c r="O29" s="144">
        <f t="shared" si="3"/>
      </c>
      <c r="P29" s="109"/>
      <c r="Q29" s="91"/>
      <c r="R29" s="180"/>
      <c r="S29" s="180"/>
      <c r="T29" s="180"/>
      <c r="U29" s="180"/>
      <c r="V29" s="180" t="s">
        <v>128</v>
      </c>
      <c r="W29" s="61">
        <v>20505182</v>
      </c>
    </row>
    <row r="30" spans="1:23" ht="15.75">
      <c r="A30" s="61">
        <v>18</v>
      </c>
      <c r="B30" s="81"/>
      <c r="C30" s="147">
        <v>18</v>
      </c>
      <c r="D30" s="136">
        <f t="shared" si="1"/>
      </c>
      <c r="E30" s="92"/>
      <c r="F30" s="93"/>
      <c r="G30" s="94"/>
      <c r="H30" s="94"/>
      <c r="I30" s="138">
        <f t="shared" si="4"/>
      </c>
      <c r="J30" s="95"/>
      <c r="K30" s="96"/>
      <c r="L30" s="141">
        <f t="shared" si="2"/>
      </c>
      <c r="M30" s="97"/>
      <c r="N30" s="110"/>
      <c r="O30" s="144">
        <f t="shared" si="3"/>
      </c>
      <c r="P30" s="109"/>
      <c r="Q30" s="91"/>
      <c r="R30" s="180"/>
      <c r="S30" s="180"/>
      <c r="T30" s="180"/>
      <c r="U30" s="180"/>
      <c r="V30" s="180" t="s">
        <v>129</v>
      </c>
      <c r="W30" s="61">
        <v>20505556</v>
      </c>
    </row>
    <row r="31" spans="1:23" ht="15.75">
      <c r="A31" s="61">
        <v>19</v>
      </c>
      <c r="B31" s="81"/>
      <c r="C31" s="148">
        <v>19</v>
      </c>
      <c r="D31" s="136">
        <f t="shared" si="1"/>
      </c>
      <c r="E31" s="92"/>
      <c r="F31" s="100"/>
      <c r="G31" s="94"/>
      <c r="H31" s="94"/>
      <c r="I31" s="138">
        <f t="shared" si="4"/>
      </c>
      <c r="J31" s="95"/>
      <c r="K31" s="85"/>
      <c r="L31" s="141">
        <f t="shared" si="2"/>
      </c>
      <c r="M31" s="97"/>
      <c r="N31" s="110"/>
      <c r="O31" s="144">
        <f t="shared" si="3"/>
      </c>
      <c r="P31" s="109"/>
      <c r="Q31" s="91"/>
      <c r="V31" s="177" t="s">
        <v>71</v>
      </c>
      <c r="W31" s="61">
        <v>20505754</v>
      </c>
    </row>
    <row r="32" spans="1:23" ht="15.75">
      <c r="A32" s="61">
        <v>20</v>
      </c>
      <c r="B32" s="81"/>
      <c r="C32" s="147">
        <v>20</v>
      </c>
      <c r="D32" s="136">
        <f t="shared" si="1"/>
      </c>
      <c r="E32" s="92"/>
      <c r="F32" s="93"/>
      <c r="G32" s="94"/>
      <c r="H32" s="94"/>
      <c r="I32" s="138">
        <f t="shared" si="4"/>
      </c>
      <c r="J32" s="95"/>
      <c r="K32" s="96"/>
      <c r="L32" s="141">
        <f t="shared" si="2"/>
      </c>
      <c r="M32" s="97"/>
      <c r="N32" s="110"/>
      <c r="O32" s="144">
        <f t="shared" si="3"/>
      </c>
      <c r="P32" s="109"/>
      <c r="Q32" s="91"/>
      <c r="V32" s="177" t="s">
        <v>107</v>
      </c>
      <c r="W32" s="61">
        <v>20515083</v>
      </c>
    </row>
    <row r="33" spans="1:23" ht="15.75">
      <c r="A33" s="61">
        <v>21</v>
      </c>
      <c r="B33" s="81"/>
      <c r="C33" s="148">
        <v>21</v>
      </c>
      <c r="D33" s="136">
        <f t="shared" si="1"/>
      </c>
      <c r="E33" s="92"/>
      <c r="F33" s="100"/>
      <c r="G33" s="94"/>
      <c r="H33" s="94"/>
      <c r="I33" s="138">
        <f t="shared" si="4"/>
      </c>
      <c r="J33" s="95"/>
      <c r="K33" s="96"/>
      <c r="L33" s="141">
        <f t="shared" si="2"/>
      </c>
      <c r="M33" s="97"/>
      <c r="N33" s="110"/>
      <c r="O33" s="144">
        <f t="shared" si="3"/>
      </c>
      <c r="P33" s="109"/>
      <c r="Q33" s="91"/>
      <c r="V33" s="177" t="s">
        <v>130</v>
      </c>
      <c r="W33" s="61">
        <v>20515754</v>
      </c>
    </row>
    <row r="34" spans="1:23" ht="15.75">
      <c r="A34" s="61">
        <v>22</v>
      </c>
      <c r="B34" s="81"/>
      <c r="C34" s="147">
        <v>22</v>
      </c>
      <c r="D34" s="136">
        <f t="shared" si="1"/>
      </c>
      <c r="E34" s="92"/>
      <c r="F34" s="100"/>
      <c r="G34" s="101"/>
      <c r="H34" s="101"/>
      <c r="I34" s="138">
        <f t="shared" si="4"/>
      </c>
      <c r="J34" s="95"/>
      <c r="K34" s="85"/>
      <c r="L34" s="141">
        <f t="shared" si="2"/>
      </c>
      <c r="M34" s="97"/>
      <c r="N34" s="110"/>
      <c r="O34" s="144">
        <f t="shared" si="3"/>
      </c>
      <c r="P34" s="109"/>
      <c r="Q34" s="91"/>
      <c r="V34" s="177" t="s">
        <v>72</v>
      </c>
      <c r="W34" s="61">
        <v>20525754</v>
      </c>
    </row>
    <row r="35" spans="1:23" ht="15.75">
      <c r="A35" s="61">
        <v>23</v>
      </c>
      <c r="B35" s="81"/>
      <c r="C35" s="148">
        <v>23</v>
      </c>
      <c r="D35" s="136">
        <f t="shared" si="1"/>
      </c>
      <c r="E35" s="92"/>
      <c r="F35" s="93"/>
      <c r="G35" s="94"/>
      <c r="H35" s="94"/>
      <c r="I35" s="138">
        <f t="shared" si="4"/>
      </c>
      <c r="J35" s="95"/>
      <c r="K35" s="96"/>
      <c r="L35" s="141">
        <f t="shared" si="2"/>
      </c>
      <c r="M35" s="97"/>
      <c r="N35" s="110"/>
      <c r="O35" s="144">
        <f t="shared" si="3"/>
      </c>
      <c r="P35" s="109"/>
      <c r="Q35" s="91"/>
      <c r="V35" s="177" t="s">
        <v>131</v>
      </c>
      <c r="W35" s="61">
        <v>20604800</v>
      </c>
    </row>
    <row r="36" spans="1:23" ht="15.75">
      <c r="A36" s="61">
        <v>24</v>
      </c>
      <c r="B36" s="81"/>
      <c r="C36" s="148">
        <v>24</v>
      </c>
      <c r="D36" s="136">
        <f t="shared" si="1"/>
      </c>
      <c r="E36" s="92"/>
      <c r="F36" s="93"/>
      <c r="G36" s="94"/>
      <c r="H36" s="94"/>
      <c r="I36" s="138">
        <f t="shared" si="4"/>
      </c>
      <c r="J36" s="95"/>
      <c r="K36" s="96"/>
      <c r="L36" s="141">
        <f t="shared" si="2"/>
      </c>
      <c r="M36" s="97"/>
      <c r="N36" s="110"/>
      <c r="O36" s="144">
        <f t="shared" si="3"/>
      </c>
      <c r="P36" s="109"/>
      <c r="Q36" s="91"/>
      <c r="V36" s="177" t="s">
        <v>73</v>
      </c>
      <c r="W36" s="61">
        <v>20606005</v>
      </c>
    </row>
    <row r="37" spans="1:23" ht="15.75">
      <c r="A37" s="61">
        <v>25</v>
      </c>
      <c r="B37" s="111"/>
      <c r="C37" s="148">
        <v>25</v>
      </c>
      <c r="D37" s="136">
        <f t="shared" si="1"/>
      </c>
      <c r="E37" s="92"/>
      <c r="F37" s="93"/>
      <c r="G37" s="94"/>
      <c r="H37" s="94"/>
      <c r="I37" s="138">
        <f t="shared" si="4"/>
      </c>
      <c r="J37" s="95"/>
      <c r="K37" s="85"/>
      <c r="L37" s="141">
        <f t="shared" si="2"/>
      </c>
      <c r="M37" s="97"/>
      <c r="N37" s="110"/>
      <c r="O37" s="144">
        <f t="shared" si="3"/>
      </c>
      <c r="P37" s="99"/>
      <c r="Q37" s="91"/>
      <c r="V37" s="177" t="s">
        <v>74</v>
      </c>
      <c r="W37" s="61">
        <v>20606016</v>
      </c>
    </row>
    <row r="38" spans="1:23" ht="15.75">
      <c r="A38" s="61">
        <v>26</v>
      </c>
      <c r="B38" s="111"/>
      <c r="C38" s="148">
        <v>26</v>
      </c>
      <c r="D38" s="136">
        <f t="shared" si="1"/>
      </c>
      <c r="E38" s="92"/>
      <c r="F38" s="93"/>
      <c r="G38" s="94"/>
      <c r="H38" s="94"/>
      <c r="I38" s="138">
        <f t="shared" si="4"/>
      </c>
      <c r="J38" s="95"/>
      <c r="K38" s="96"/>
      <c r="L38" s="141">
        <f t="shared" si="2"/>
      </c>
      <c r="M38" s="97"/>
      <c r="N38" s="110"/>
      <c r="O38" s="144">
        <f t="shared" si="3"/>
      </c>
      <c r="P38" s="99"/>
      <c r="Q38" s="91"/>
      <c r="V38" s="177" t="s">
        <v>132</v>
      </c>
      <c r="W38" s="61">
        <v>20606060</v>
      </c>
    </row>
    <row r="39" spans="1:23" ht="15.75">
      <c r="A39" s="61">
        <v>27</v>
      </c>
      <c r="B39" s="111"/>
      <c r="C39" s="148">
        <v>27</v>
      </c>
      <c r="D39" s="136">
        <f t="shared" si="1"/>
      </c>
      <c r="E39" s="92"/>
      <c r="F39" s="93"/>
      <c r="G39" s="94"/>
      <c r="H39" s="94"/>
      <c r="I39" s="138">
        <f t="shared" si="4"/>
      </c>
      <c r="J39" s="95"/>
      <c r="K39" s="96"/>
      <c r="L39" s="141">
        <f t="shared" si="2"/>
      </c>
      <c r="M39" s="97"/>
      <c r="N39" s="110"/>
      <c r="O39" s="144">
        <f t="shared" si="3"/>
      </c>
      <c r="P39" s="99"/>
      <c r="Q39" s="91"/>
      <c r="V39" s="177" t="s">
        <v>75</v>
      </c>
      <c r="W39" s="61">
        <v>20606061</v>
      </c>
    </row>
    <row r="40" spans="1:23" ht="15.75">
      <c r="A40" s="61">
        <v>28</v>
      </c>
      <c r="B40" s="111"/>
      <c r="C40" s="148">
        <v>28</v>
      </c>
      <c r="D40" s="136">
        <f t="shared" si="1"/>
      </c>
      <c r="E40" s="92"/>
      <c r="F40" s="93"/>
      <c r="G40" s="94"/>
      <c r="H40" s="94"/>
      <c r="I40" s="138">
        <f t="shared" si="4"/>
      </c>
      <c r="J40" s="95"/>
      <c r="K40" s="96"/>
      <c r="L40" s="141">
        <f t="shared" si="2"/>
      </c>
      <c r="M40" s="97"/>
      <c r="N40" s="110"/>
      <c r="O40" s="144">
        <f t="shared" si="3"/>
      </c>
      <c r="P40" s="99"/>
      <c r="Q40" s="91"/>
      <c r="V40" s="177" t="s">
        <v>76</v>
      </c>
      <c r="W40" s="61">
        <v>20606063</v>
      </c>
    </row>
    <row r="41" spans="1:23" ht="15.75">
      <c r="A41" s="61">
        <v>29</v>
      </c>
      <c r="B41" s="111"/>
      <c r="C41" s="148">
        <v>29</v>
      </c>
      <c r="D41" s="136">
        <f t="shared" si="1"/>
      </c>
      <c r="E41" s="92"/>
      <c r="F41" s="93"/>
      <c r="G41" s="94"/>
      <c r="H41" s="94"/>
      <c r="I41" s="138">
        <f>IF(G41&gt;0,G41-H41,"")</f>
      </c>
      <c r="J41" s="95"/>
      <c r="K41" s="96"/>
      <c r="L41" s="141">
        <f t="shared" si="2"/>
      </c>
      <c r="M41" s="97"/>
      <c r="N41" s="110"/>
      <c r="O41" s="144">
        <f t="shared" si="3"/>
      </c>
      <c r="P41" s="99"/>
      <c r="Q41" s="91"/>
      <c r="V41" s="177" t="s">
        <v>133</v>
      </c>
      <c r="W41" s="61">
        <v>20606082</v>
      </c>
    </row>
    <row r="42" spans="1:23" ht="15.75">
      <c r="A42" s="61">
        <v>30</v>
      </c>
      <c r="B42" s="111"/>
      <c r="C42" s="149">
        <v>30</v>
      </c>
      <c r="D42" s="136">
        <f t="shared" si="1"/>
      </c>
      <c r="E42" s="92"/>
      <c r="F42" s="93"/>
      <c r="G42" s="94"/>
      <c r="H42" s="94"/>
      <c r="I42" s="138">
        <f>IF(G42&gt;0,G42-H42,"")</f>
      </c>
      <c r="J42" s="95"/>
      <c r="K42" s="96"/>
      <c r="L42" s="141">
        <f t="shared" si="2"/>
      </c>
      <c r="M42" s="112"/>
      <c r="N42" s="113"/>
      <c r="O42" s="144">
        <f t="shared" si="3"/>
      </c>
      <c r="P42" s="114"/>
      <c r="Q42" s="91"/>
      <c r="V42" s="177" t="s">
        <v>77</v>
      </c>
      <c r="W42" s="61">
        <v>20606101</v>
      </c>
    </row>
    <row r="43" spans="1:23" ht="15" customHeight="1">
      <c r="A43" s="61">
        <v>31</v>
      </c>
      <c r="B43" s="111"/>
      <c r="C43" s="149">
        <v>31</v>
      </c>
      <c r="D43" s="136">
        <f t="shared" si="1"/>
      </c>
      <c r="E43" s="92"/>
      <c r="F43" s="93"/>
      <c r="G43" s="94"/>
      <c r="H43" s="94"/>
      <c r="I43" s="138">
        <f>IF(G43&gt;0,G43-H43,"")</f>
      </c>
      <c r="J43" s="95"/>
      <c r="K43" s="96"/>
      <c r="L43" s="141">
        <f t="shared" si="2"/>
      </c>
      <c r="M43" s="97"/>
      <c r="N43" s="98"/>
      <c r="O43" s="144">
        <f t="shared" si="3"/>
      </c>
      <c r="P43" s="99"/>
      <c r="Q43" s="91"/>
      <c r="V43" s="177" t="s">
        <v>134</v>
      </c>
      <c r="W43" s="61">
        <v>20606105</v>
      </c>
    </row>
    <row r="44" spans="1:23" ht="15.75" customHeight="1" thickBot="1">
      <c r="A44" s="61">
        <v>32</v>
      </c>
      <c r="B44" s="111"/>
      <c r="C44" s="150">
        <v>32</v>
      </c>
      <c r="D44" s="137">
        <f t="shared" si="1"/>
      </c>
      <c r="E44" s="115"/>
      <c r="F44" s="116"/>
      <c r="G44" s="117"/>
      <c r="H44" s="117"/>
      <c r="I44" s="139">
        <f>IF(G44&gt;0,G44-H44,"")</f>
      </c>
      <c r="J44" s="118"/>
      <c r="K44" s="119"/>
      <c r="L44" s="142">
        <f t="shared" si="2"/>
      </c>
      <c r="M44" s="120"/>
      <c r="N44" s="121"/>
      <c r="O44" s="145">
        <f t="shared" si="3"/>
      </c>
      <c r="P44" s="122"/>
      <c r="Q44" s="91"/>
      <c r="V44" s="177" t="s">
        <v>96</v>
      </c>
      <c r="W44" s="61">
        <v>20616063</v>
      </c>
    </row>
    <row r="45" spans="2:23" ht="13.5" customHeight="1" thickBot="1">
      <c r="B45" s="205" t="s">
        <v>36</v>
      </c>
      <c r="C45" s="151"/>
      <c r="D45" s="194" t="s">
        <v>16</v>
      </c>
      <c r="E45" s="195"/>
      <c r="F45" s="43">
        <f>COUNT(F13:F44)</f>
        <v>0</v>
      </c>
      <c r="G45" s="44">
        <f>SUM(G13:G44)</f>
        <v>0</v>
      </c>
      <c r="H45" s="44">
        <f>SUM(H13:H44)</f>
        <v>0</v>
      </c>
      <c r="I45" s="44">
        <f>SUM(I13:I44)</f>
        <v>0</v>
      </c>
      <c r="J45" s="44">
        <f>SUM(J13:J44)</f>
        <v>0</v>
      </c>
      <c r="K45" s="45">
        <f>SUM(K13:K44)</f>
        <v>0</v>
      </c>
      <c r="L45" s="44">
        <f>SUM(L13:L44)</f>
        <v>0</v>
      </c>
      <c r="M45" s="31"/>
      <c r="N45" s="31"/>
      <c r="O45" s="31"/>
      <c r="P45" s="152"/>
      <c r="Q45" s="78"/>
      <c r="V45" s="177" t="s">
        <v>135</v>
      </c>
      <c r="W45" s="61">
        <v>20616082</v>
      </c>
    </row>
    <row r="46" spans="2:23" ht="12.75" customHeight="1" thickBot="1">
      <c r="B46" s="206"/>
      <c r="C46" s="207" t="s">
        <v>17</v>
      </c>
      <c r="D46" s="208"/>
      <c r="E46" s="208"/>
      <c r="F46" s="208"/>
      <c r="G46" s="208"/>
      <c r="H46" s="208"/>
      <c r="I46" s="208"/>
      <c r="J46" s="208"/>
      <c r="K46" s="208"/>
      <c r="L46" s="208"/>
      <c r="M46" s="209"/>
      <c r="N46" s="209"/>
      <c r="O46" s="124"/>
      <c r="P46" s="125"/>
      <c r="Q46" s="124"/>
      <c r="V46" s="177" t="s">
        <v>78</v>
      </c>
      <c r="W46" s="61">
        <v>20636063</v>
      </c>
    </row>
    <row r="47" spans="2:23" ht="22.5" customHeight="1" thickBot="1">
      <c r="B47" s="202" t="s">
        <v>44</v>
      </c>
      <c r="C47" s="46"/>
      <c r="D47" s="47" t="s">
        <v>5</v>
      </c>
      <c r="E47" s="48" t="s">
        <v>6</v>
      </c>
      <c r="F47" s="48" t="s">
        <v>18</v>
      </c>
      <c r="G47" s="48" t="s">
        <v>8</v>
      </c>
      <c r="H47" s="48" t="s">
        <v>19</v>
      </c>
      <c r="I47" s="48" t="s">
        <v>10</v>
      </c>
      <c r="J47" s="48" t="s">
        <v>11</v>
      </c>
      <c r="K47" s="48" t="s">
        <v>20</v>
      </c>
      <c r="L47" s="49" t="s">
        <v>13</v>
      </c>
      <c r="M47" s="48" t="s">
        <v>18</v>
      </c>
      <c r="N47" s="173" t="s">
        <v>5</v>
      </c>
      <c r="O47" s="188" t="s">
        <v>14</v>
      </c>
      <c r="P47" s="189"/>
      <c r="Q47" s="126"/>
      <c r="V47" s="177" t="s">
        <v>136</v>
      </c>
      <c r="W47" s="61">
        <v>20646182</v>
      </c>
    </row>
    <row r="48" spans="2:23" ht="12.75" customHeight="1">
      <c r="B48" s="203"/>
      <c r="C48" s="156"/>
      <c r="D48" s="157">
        <f>IF(R14&lt;&gt;""&amp;"Végösszeg",R14,"")</f>
      </c>
      <c r="E48" s="157"/>
      <c r="F48" s="158">
        <f>_xlfn.IFERROR(IF(D48&lt;&gt;"",COUNTIF($D$13:$D$44,D48),""),"")</f>
      </c>
      <c r="G48" s="157">
        <f>_xlfn.IFERROR(IF(SUMIF($D$13:$D$44,D48,$G$13:$G$44)&gt;0,SUMIF($D$13:$D$44,D48,$G$13:$G$44),""),"")</f>
      </c>
      <c r="H48" s="157">
        <f>_xlfn.IFERROR(IF(SUMIF($D$13:$D$44,D48,$H$13:$H$44)&gt;0,SUMIF($D$13:$D$44,D48,$H$13:$H$44),""),"")</f>
      </c>
      <c r="I48" s="159">
        <f>_xlfn.IFERROR(IF(SUMIF($D$13:$D$44,D48,$I$13:$I$44)&gt;0,SUMIF($D$13:$D$44,D48,$I$13:$I$44),""),"")</f>
      </c>
      <c r="J48" s="167">
        <f>_xlfn.IFERROR(IF(SUMIF($D$13:$D$44,D48,$J$13:$J$44)&gt;0,SUMIF($D$13:$D$44,D48,$J$13:$J$44),""),"")</f>
      </c>
      <c r="K48" s="168">
        <f>_xlfn.IFERROR(IF(SUMIF($D$13:$D$44,D48,$K$13:$K$44)&gt;0,SUMIF($D$13:$D$44,D48,$K$13:$K$44),""),"")</f>
      </c>
      <c r="L48" s="168">
        <f>_xlfn.IFERROR(IF(SUMIF($D$13:$D$44,D48,$L$13:$L$44)&gt;0,SUMIF($D$13:$D$44,D48,$L$13:$L$44),""),"")</f>
      </c>
      <c r="M48" s="174">
        <f>_xlfn.IFERROR(IF(N48&lt;&gt;"",COUNTIF($O$13:$O$44,N48),""),"")</f>
      </c>
      <c r="N48" s="166">
        <f>IF(IF(T14&lt;&gt;""&amp;"Végösszeg",T14,"")=0,"",IF(T14&lt;&gt;""&amp;"Végösszeg",T14,""))</f>
      </c>
      <c r="O48" s="190"/>
      <c r="P48" s="191"/>
      <c r="Q48" s="63"/>
      <c r="V48" s="177" t="s">
        <v>79</v>
      </c>
      <c r="W48" s="61">
        <v>20707000</v>
      </c>
    </row>
    <row r="49" spans="2:23" ht="12.75" customHeight="1">
      <c r="B49" s="203"/>
      <c r="C49" s="153"/>
      <c r="D49" s="50">
        <f aca="true" t="shared" si="5" ref="D49:D57">IF(R15&lt;&gt;""&amp;"Végösszeg",R15,"")</f>
        <v>0</v>
      </c>
      <c r="E49" s="50"/>
      <c r="F49" s="51">
        <f aca="true" t="shared" si="6" ref="F49:F57">_xlfn.IFERROR(IF(D49&lt;&gt;"",COUNTIF($D$13:$D$44,D49),""),"")</f>
        <v>0</v>
      </c>
      <c r="G49" s="50">
        <f aca="true" t="shared" si="7" ref="G49:G57">_xlfn.IFERROR(IF(SUMIF($D$13:$D$44,D49,$G$13:$G$44)&gt;0,SUMIF($D$13:$D$44,D49,$G$13:$G$44),""),"")</f>
      </c>
      <c r="H49" s="50">
        <f aca="true" t="shared" si="8" ref="H49:H57">_xlfn.IFERROR(IF(SUMIF($D$13:$D$44,D49,$H$13:$H$44)&gt;0,SUMIF($D$13:$D$44,D49,$H$13:$H$44),""),"")</f>
      </c>
      <c r="I49" s="160">
        <f aca="true" t="shared" si="9" ref="I49:I57">_xlfn.IFERROR(IF(SUMIF($D$13:$D$44,D49,$I$13:$I$44)&gt;0,SUMIF($D$13:$D$44,D49,$I$13:$I$44),""),"")</f>
      </c>
      <c r="J49" s="169">
        <f aca="true" t="shared" si="10" ref="J49:J57">_xlfn.IFERROR(IF(SUMIF($D$13:$D$44,D49,$J$13:$J$44)&gt;0,SUMIF($D$13:$D$44,D49,$J$13:$J$44),""),"")</f>
      </c>
      <c r="K49" s="170">
        <f aca="true" t="shared" si="11" ref="K49:K57">_xlfn.IFERROR(IF(SUMIF($D$13:$D$44,D49,$K$13:$K$44)&gt;0,SUMIF($D$13:$D$44,D49,$K$13:$K$44),""),"")</f>
      </c>
      <c r="L49" s="170">
        <f aca="true" t="shared" si="12" ref="L49:L57">_xlfn.IFERROR(IF(SUMIF($D$13:$D$44,D49,$L$13:$L$44)&gt;0,SUMIF($D$13:$D$44,D49,$L$13:$L$44),""),"")</f>
      </c>
      <c r="M49" s="175">
        <f aca="true" t="shared" si="13" ref="M49:M57">_xlfn.IFERROR(IF(N49&lt;&gt;"",COUNTIF($O$13:$O$44,N49),""),"")</f>
      </c>
      <c r="N49" s="166">
        <f>IF(IF(T15&lt;&gt;""&amp;"Végösszeg",T15,"")=0,"",IF(T15&lt;&gt;""&amp;"Végösszeg",T15,""))</f>
      </c>
      <c r="O49" s="186"/>
      <c r="P49" s="187"/>
      <c r="Q49" s="63"/>
      <c r="V49" s="177" t="s">
        <v>80</v>
      </c>
      <c r="W49" s="61">
        <v>20808006</v>
      </c>
    </row>
    <row r="50" spans="2:23" ht="12.75" customHeight="1">
      <c r="B50" s="203"/>
      <c r="C50" s="153"/>
      <c r="D50" s="50">
        <f t="shared" si="5"/>
        <v>0</v>
      </c>
      <c r="E50" s="50"/>
      <c r="F50" s="51">
        <f t="shared" si="6"/>
        <v>0</v>
      </c>
      <c r="G50" s="50">
        <f t="shared" si="7"/>
      </c>
      <c r="H50" s="50">
        <f t="shared" si="8"/>
      </c>
      <c r="I50" s="160">
        <f t="shared" si="9"/>
      </c>
      <c r="J50" s="169">
        <f t="shared" si="10"/>
      </c>
      <c r="K50" s="170">
        <f t="shared" si="11"/>
      </c>
      <c r="L50" s="170">
        <f t="shared" si="12"/>
      </c>
      <c r="M50" s="175">
        <f t="shared" si="13"/>
      </c>
      <c r="N50" s="166">
        <f>IF(IF(T16&lt;&gt;""&amp;"Végösszeg",T16,"")=0,"",IF(T16&lt;&gt;""&amp;"Végösszeg",T16,""))</f>
      </c>
      <c r="O50" s="186"/>
      <c r="P50" s="187"/>
      <c r="Q50" s="63"/>
      <c r="V50" s="177" t="s">
        <v>81</v>
      </c>
      <c r="W50" s="61">
        <v>20808011</v>
      </c>
    </row>
    <row r="51" spans="2:23" ht="12.75" customHeight="1">
      <c r="B51" s="203"/>
      <c r="C51" s="153"/>
      <c r="D51" s="50">
        <f t="shared" si="5"/>
        <v>0</v>
      </c>
      <c r="E51" s="50"/>
      <c r="F51" s="51">
        <f t="shared" si="6"/>
        <v>0</v>
      </c>
      <c r="G51" s="50">
        <f t="shared" si="7"/>
      </c>
      <c r="H51" s="50">
        <f t="shared" si="8"/>
      </c>
      <c r="I51" s="160">
        <f t="shared" si="9"/>
      </c>
      <c r="J51" s="169">
        <f t="shared" si="10"/>
      </c>
      <c r="K51" s="170">
        <f t="shared" si="11"/>
      </c>
      <c r="L51" s="170">
        <f t="shared" si="12"/>
      </c>
      <c r="M51" s="175">
        <f t="shared" si="13"/>
      </c>
      <c r="N51" s="166">
        <f>IF(IF(T17&lt;&gt;""&amp;"Végösszeg",T17,"")=0,"",IF(T17&lt;&gt;""&amp;"Végösszeg",T17,""))</f>
      </c>
      <c r="O51" s="186"/>
      <c r="P51" s="187"/>
      <c r="Q51" s="63"/>
      <c r="V51" s="177" t="s">
        <v>82</v>
      </c>
      <c r="W51" s="61">
        <v>20808075</v>
      </c>
    </row>
    <row r="52" spans="2:23" ht="12.75" customHeight="1">
      <c r="B52" s="203"/>
      <c r="C52" s="153"/>
      <c r="D52" s="50">
        <f t="shared" si="5"/>
        <v>0</v>
      </c>
      <c r="E52" s="50"/>
      <c r="F52" s="51">
        <f t="shared" si="6"/>
        <v>0</v>
      </c>
      <c r="G52" s="50">
        <f t="shared" si="7"/>
      </c>
      <c r="H52" s="50">
        <f t="shared" si="8"/>
      </c>
      <c r="I52" s="160">
        <f t="shared" si="9"/>
      </c>
      <c r="J52" s="169">
        <f t="shared" si="10"/>
      </c>
      <c r="K52" s="170">
        <f t="shared" si="11"/>
      </c>
      <c r="L52" s="170">
        <f t="shared" si="12"/>
      </c>
      <c r="M52" s="175">
        <f t="shared" si="13"/>
      </c>
      <c r="N52" s="166">
        <f>IF(IF(T18&lt;&gt;""&amp;"Végösszeg",T18,"")=0,"",IF(T18&lt;&gt;""&amp;"Végösszeg",T18,""))</f>
      </c>
      <c r="O52" s="186"/>
      <c r="P52" s="187"/>
      <c r="Q52" s="63"/>
      <c r="V52" s="177" t="s">
        <v>83</v>
      </c>
      <c r="W52" s="61">
        <v>20808079</v>
      </c>
    </row>
    <row r="53" spans="2:23" ht="12.75" customHeight="1">
      <c r="B53" s="203"/>
      <c r="C53" s="153"/>
      <c r="D53" s="50">
        <f t="shared" si="5"/>
        <v>0</v>
      </c>
      <c r="E53" s="50"/>
      <c r="F53" s="51">
        <f t="shared" si="6"/>
        <v>0</v>
      </c>
      <c r="G53" s="50">
        <f t="shared" si="7"/>
      </c>
      <c r="H53" s="50">
        <f t="shared" si="8"/>
      </c>
      <c r="I53" s="160">
        <f t="shared" si="9"/>
      </c>
      <c r="J53" s="169">
        <f t="shared" si="10"/>
      </c>
      <c r="K53" s="170">
        <f t="shared" si="11"/>
      </c>
      <c r="L53" s="170">
        <f t="shared" si="12"/>
      </c>
      <c r="M53" s="175">
        <f t="shared" si="13"/>
      </c>
      <c r="N53" s="166">
        <f>IF(IF(T19&lt;&gt;""&amp;"Végösszeg",T19,"")=0,"",IF(T19&lt;&gt;""&amp;"Végösszeg",T19,""))</f>
      </c>
      <c r="O53" s="186"/>
      <c r="P53" s="187"/>
      <c r="Q53" s="63"/>
      <c r="V53" s="177" t="s">
        <v>84</v>
      </c>
      <c r="W53" s="61">
        <v>20818075</v>
      </c>
    </row>
    <row r="54" spans="2:23" ht="12.75" customHeight="1">
      <c r="B54" s="203"/>
      <c r="C54" s="153"/>
      <c r="D54" s="50">
        <f t="shared" si="5"/>
        <v>0</v>
      </c>
      <c r="E54" s="50"/>
      <c r="F54" s="51">
        <f t="shared" si="6"/>
        <v>0</v>
      </c>
      <c r="G54" s="50">
        <f t="shared" si="7"/>
      </c>
      <c r="H54" s="50">
        <f t="shared" si="8"/>
      </c>
      <c r="I54" s="160">
        <f t="shared" si="9"/>
      </c>
      <c r="J54" s="169">
        <f t="shared" si="10"/>
      </c>
      <c r="K54" s="170">
        <f t="shared" si="11"/>
      </c>
      <c r="L54" s="170">
        <f t="shared" si="12"/>
      </c>
      <c r="M54" s="175">
        <f t="shared" si="13"/>
      </c>
      <c r="N54" s="166">
        <f>IF(IF(T20&lt;&gt;""&amp;"Végösszeg",T20,"")=0,"",IF(T20&lt;&gt;""&amp;"Végösszeg",T20,""))</f>
      </c>
      <c r="O54" s="186"/>
      <c r="P54" s="187"/>
      <c r="Q54" s="63"/>
      <c r="V54" s="177" t="s">
        <v>85</v>
      </c>
      <c r="W54" s="61">
        <v>20909000</v>
      </c>
    </row>
    <row r="55" spans="2:23" ht="12.75" customHeight="1">
      <c r="B55" s="203"/>
      <c r="C55" s="153"/>
      <c r="D55" s="50">
        <f t="shared" si="5"/>
        <v>0</v>
      </c>
      <c r="E55" s="50"/>
      <c r="F55" s="51">
        <f t="shared" si="6"/>
        <v>0</v>
      </c>
      <c r="G55" s="50">
        <f t="shared" si="7"/>
      </c>
      <c r="H55" s="50">
        <f t="shared" si="8"/>
      </c>
      <c r="I55" s="160">
        <f t="shared" si="9"/>
      </c>
      <c r="J55" s="169">
        <f t="shared" si="10"/>
      </c>
      <c r="K55" s="170">
        <f t="shared" si="11"/>
      </c>
      <c r="L55" s="170">
        <f t="shared" si="12"/>
      </c>
      <c r="M55" s="175">
        <f t="shared" si="13"/>
      </c>
      <c r="N55" s="166">
        <f>IF(IF(T21&lt;&gt;""&amp;"Végösszeg",T21,"")=0,"",IF(T21&lt;&gt;""&amp;"Végösszeg",T21,""))</f>
      </c>
      <c r="O55" s="186"/>
      <c r="P55" s="187"/>
      <c r="Q55" s="63"/>
      <c r="V55" s="177" t="s">
        <v>137</v>
      </c>
      <c r="W55" s="61">
        <v>20909001</v>
      </c>
    </row>
    <row r="56" spans="2:23" ht="12.75" customHeight="1">
      <c r="B56" s="203"/>
      <c r="C56" s="153"/>
      <c r="D56" s="50">
        <f t="shared" si="5"/>
        <v>0</v>
      </c>
      <c r="E56" s="50"/>
      <c r="F56" s="51">
        <f t="shared" si="6"/>
        <v>0</v>
      </c>
      <c r="G56" s="50">
        <f t="shared" si="7"/>
      </c>
      <c r="H56" s="50">
        <f t="shared" si="8"/>
      </c>
      <c r="I56" s="160">
        <f t="shared" si="9"/>
      </c>
      <c r="J56" s="169">
        <f t="shared" si="10"/>
      </c>
      <c r="K56" s="170">
        <f t="shared" si="11"/>
      </c>
      <c r="L56" s="170">
        <f t="shared" si="12"/>
      </c>
      <c r="M56" s="175">
        <f t="shared" si="13"/>
      </c>
      <c r="N56" s="166">
        <f>IF(IF(T22&lt;&gt;""&amp;"Végösszeg",T22,"")=0,"",IF(T22&lt;&gt;""&amp;"Végösszeg",T22,""))</f>
      </c>
      <c r="O56" s="186"/>
      <c r="P56" s="187"/>
      <c r="Q56" s="63"/>
      <c r="V56" s="177" t="s">
        <v>138</v>
      </c>
      <c r="W56" s="61">
        <v>20909002</v>
      </c>
    </row>
    <row r="57" spans="2:23" ht="12.75" customHeight="1" thickBot="1">
      <c r="B57" s="204"/>
      <c r="C57" s="154"/>
      <c r="D57" s="50">
        <f t="shared" si="5"/>
        <v>0</v>
      </c>
      <c r="E57" s="50"/>
      <c r="F57" s="59">
        <f t="shared" si="6"/>
        <v>0</v>
      </c>
      <c r="G57" s="60">
        <f t="shared" si="7"/>
      </c>
      <c r="H57" s="60">
        <f t="shared" si="8"/>
      </c>
      <c r="I57" s="161">
        <f t="shared" si="9"/>
      </c>
      <c r="J57" s="171">
        <f t="shared" si="10"/>
      </c>
      <c r="K57" s="172">
        <f t="shared" si="11"/>
      </c>
      <c r="L57" s="172">
        <f t="shared" si="12"/>
      </c>
      <c r="M57" s="175">
        <f t="shared" si="13"/>
      </c>
      <c r="N57" s="166">
        <f>IF(IF(T23&lt;&gt;""&amp;"Végösszeg",T23,"")=0,"",IF(T23&lt;&gt;""&amp;"Végösszeg",T23,""))</f>
      </c>
      <c r="O57" s="182"/>
      <c r="P57" s="183"/>
      <c r="Q57" s="63"/>
      <c r="V57" s="177" t="s">
        <v>139</v>
      </c>
      <c r="W57" s="61">
        <v>20909003</v>
      </c>
    </row>
    <row r="58" spans="2:23" ht="12.75" customHeight="1" thickBot="1">
      <c r="B58" s="192" t="s">
        <v>35</v>
      </c>
      <c r="C58" s="127"/>
      <c r="D58" s="155" t="s">
        <v>16</v>
      </c>
      <c r="E58" s="128"/>
      <c r="F58" s="52">
        <f aca="true" t="shared" si="14" ref="F58:L58">SUM(F48:F57)</f>
        <v>0</v>
      </c>
      <c r="G58" s="53">
        <f t="shared" si="14"/>
        <v>0</v>
      </c>
      <c r="H58" s="53">
        <f t="shared" si="14"/>
        <v>0</v>
      </c>
      <c r="I58" s="162">
        <f t="shared" si="14"/>
        <v>0</v>
      </c>
      <c r="J58" s="163">
        <f t="shared" si="14"/>
        <v>0</v>
      </c>
      <c r="K58" s="164">
        <f t="shared" si="14"/>
        <v>0</v>
      </c>
      <c r="L58" s="165">
        <f t="shared" si="14"/>
        <v>0</v>
      </c>
      <c r="M58" s="176">
        <f>SUM(M48:M57)</f>
        <v>0</v>
      </c>
      <c r="N58" s="184"/>
      <c r="O58" s="184"/>
      <c r="P58" s="185"/>
      <c r="Q58" s="63"/>
      <c r="V58" s="177" t="s">
        <v>108</v>
      </c>
      <c r="W58" s="61">
        <v>20909100</v>
      </c>
    </row>
    <row r="59" spans="2:23" ht="12.75" customHeight="1">
      <c r="B59" s="193"/>
      <c r="C59" s="127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129"/>
      <c r="Q59" s="78"/>
      <c r="V59" s="177" t="s">
        <v>86</v>
      </c>
      <c r="W59" s="61">
        <v>20909101</v>
      </c>
    </row>
    <row r="60" spans="2:23" ht="12.75" customHeight="1">
      <c r="B60" s="54" t="s">
        <v>23</v>
      </c>
      <c r="C60" s="127"/>
      <c r="D60" s="55"/>
      <c r="E60" s="55"/>
      <c r="F60" s="78"/>
      <c r="G60" s="78"/>
      <c r="H60" s="55"/>
      <c r="I60" s="55"/>
      <c r="J60" s="55"/>
      <c r="K60" s="31"/>
      <c r="L60" s="78"/>
      <c r="M60" s="55"/>
      <c r="N60" s="55"/>
      <c r="O60" s="78"/>
      <c r="P60" s="123"/>
      <c r="Q60" s="78"/>
      <c r="V60" s="177" t="s">
        <v>87</v>
      </c>
      <c r="W60" s="61">
        <v>20913050</v>
      </c>
    </row>
    <row r="61" spans="2:23" ht="12.75" customHeight="1" thickBot="1">
      <c r="B61" s="54" t="s">
        <v>22</v>
      </c>
      <c r="C61" s="130"/>
      <c r="D61" s="241" t="s">
        <v>38</v>
      </c>
      <c r="E61" s="241"/>
      <c r="F61" s="131"/>
      <c r="G61" s="131"/>
      <c r="H61" s="56"/>
      <c r="I61" s="57" t="s">
        <v>39</v>
      </c>
      <c r="J61" s="58"/>
      <c r="K61" s="56"/>
      <c r="L61" s="131"/>
      <c r="M61" s="241" t="s">
        <v>40</v>
      </c>
      <c r="N61" s="241"/>
      <c r="O61" s="132"/>
      <c r="P61" s="133"/>
      <c r="Q61" s="134"/>
      <c r="V61" s="177" t="s">
        <v>88</v>
      </c>
      <c r="W61" s="61">
        <v>20919000</v>
      </c>
    </row>
    <row r="62" spans="22:23" ht="12.75" customHeight="1">
      <c r="V62" s="177" t="s">
        <v>140</v>
      </c>
      <c r="W62" s="61">
        <v>20919001</v>
      </c>
    </row>
    <row r="63" spans="22:23" ht="12.75" customHeight="1">
      <c r="V63" s="177" t="s">
        <v>141</v>
      </c>
      <c r="W63" s="61">
        <v>20919002</v>
      </c>
    </row>
    <row r="64" spans="22:23" ht="12.75" customHeight="1">
      <c r="V64" s="177" t="s">
        <v>89</v>
      </c>
      <c r="W64" s="61">
        <v>20919003</v>
      </c>
    </row>
    <row r="65" spans="22:23" ht="12.75" customHeight="1">
      <c r="V65" s="177" t="s">
        <v>142</v>
      </c>
      <c r="W65" s="61">
        <v>20919500</v>
      </c>
    </row>
    <row r="66" spans="22:23" ht="12.75" customHeight="1">
      <c r="V66" s="177" t="s">
        <v>143</v>
      </c>
      <c r="W66" s="61">
        <v>20999000</v>
      </c>
    </row>
    <row r="67" spans="22:23" ht="12.75" customHeight="1">
      <c r="V67" s="177" t="s">
        <v>93</v>
      </c>
      <c r="W67" s="61">
        <v>21616000</v>
      </c>
    </row>
    <row r="68" spans="22:23" ht="12.75" customHeight="1">
      <c r="V68" s="177" t="s">
        <v>144</v>
      </c>
      <c r="W68" s="61">
        <v>22101050</v>
      </c>
    </row>
    <row r="69" spans="22:23" ht="12.75" customHeight="1">
      <c r="V69" s="177" t="s">
        <v>118</v>
      </c>
      <c r="W69" s="61">
        <v>23101000</v>
      </c>
    </row>
    <row r="70" spans="22:23" ht="12.75" customHeight="1">
      <c r="V70" s="177" t="s">
        <v>119</v>
      </c>
      <c r="W70" s="61">
        <v>23101050</v>
      </c>
    </row>
    <row r="71" spans="22:23" ht="12.75" customHeight="1">
      <c r="V71" s="177" t="s">
        <v>145</v>
      </c>
      <c r="W71" s="61">
        <v>24444000</v>
      </c>
    </row>
    <row r="72" spans="22:23" ht="12.75" customHeight="1">
      <c r="V72" s="177" t="s">
        <v>204</v>
      </c>
      <c r="W72" s="61">
        <v>25101050</v>
      </c>
    </row>
    <row r="73" spans="22:23" ht="12.75" customHeight="1">
      <c r="V73" s="177" t="s">
        <v>205</v>
      </c>
      <c r="W73" s="61">
        <v>25101070</v>
      </c>
    </row>
    <row r="74" spans="22:23" ht="12.75" customHeight="1">
      <c r="V74" s="177" t="s">
        <v>206</v>
      </c>
      <c r="W74" s="61">
        <v>25101300</v>
      </c>
    </row>
    <row r="75" spans="22:23" ht="12.75" customHeight="1">
      <c r="V75" s="177" t="s">
        <v>207</v>
      </c>
      <c r="W75" s="61">
        <v>25111050</v>
      </c>
    </row>
    <row r="76" spans="22:23" ht="12.75" customHeight="1">
      <c r="V76" s="177" t="s">
        <v>208</v>
      </c>
      <c r="W76" s="61">
        <v>25111100</v>
      </c>
    </row>
    <row r="77" spans="22:23" ht="12.75" customHeight="1">
      <c r="V77" s="177" t="s">
        <v>209</v>
      </c>
      <c r="W77" s="61">
        <v>25111300</v>
      </c>
    </row>
    <row r="78" spans="22:23" ht="12.75" customHeight="1">
      <c r="V78" s="177" t="s">
        <v>210</v>
      </c>
      <c r="W78" s="61">
        <v>25121300</v>
      </c>
    </row>
    <row r="79" spans="22:23" ht="12.75" customHeight="1">
      <c r="V79" s="177" t="s">
        <v>211</v>
      </c>
      <c r="W79" s="61">
        <v>25131050</v>
      </c>
    </row>
    <row r="80" spans="22:23" ht="12.75" customHeight="1">
      <c r="V80" s="177" t="s">
        <v>212</v>
      </c>
      <c r="W80" s="61">
        <v>25131070</v>
      </c>
    </row>
    <row r="81" spans="22:23" ht="12.75" customHeight="1">
      <c r="V81" s="177" t="s">
        <v>213</v>
      </c>
      <c r="W81" s="61">
        <v>25202009</v>
      </c>
    </row>
    <row r="82" spans="22:23" ht="12.75" customHeight="1">
      <c r="V82" s="177" t="s">
        <v>214</v>
      </c>
      <c r="W82" s="61">
        <v>25301050</v>
      </c>
    </row>
    <row r="83" spans="22:23" ht="12.75" customHeight="1">
      <c r="V83" s="177" t="s">
        <v>215</v>
      </c>
      <c r="W83" s="61">
        <v>25303003</v>
      </c>
    </row>
    <row r="84" spans="22:23" ht="12.75" customHeight="1">
      <c r="V84" s="177" t="s">
        <v>216</v>
      </c>
      <c r="W84" s="61">
        <v>25303004</v>
      </c>
    </row>
    <row r="85" spans="22:23" ht="12.75" customHeight="1">
      <c r="V85" s="177" t="s">
        <v>217</v>
      </c>
      <c r="W85" s="61">
        <v>25310100</v>
      </c>
    </row>
    <row r="86" spans="22:23" ht="12.75" customHeight="1">
      <c r="V86" s="177" t="s">
        <v>218</v>
      </c>
      <c r="W86" s="61">
        <v>25313004</v>
      </c>
    </row>
    <row r="87" spans="22:23" ht="12.75" customHeight="1">
      <c r="V87" s="177" t="s">
        <v>219</v>
      </c>
      <c r="W87" s="61">
        <v>25323003</v>
      </c>
    </row>
    <row r="88" spans="22:23" ht="12.75" customHeight="1">
      <c r="V88" s="177" t="s">
        <v>220</v>
      </c>
      <c r="W88" s="61">
        <v>25323004</v>
      </c>
    </row>
    <row r="89" spans="22:23" ht="12.75" customHeight="1">
      <c r="V89" s="177" t="s">
        <v>221</v>
      </c>
      <c r="W89" s="61">
        <v>25404000</v>
      </c>
    </row>
    <row r="90" spans="22:23" ht="12.75" customHeight="1">
      <c r="V90" s="177" t="s">
        <v>222</v>
      </c>
      <c r="W90" s="61">
        <v>25404001</v>
      </c>
    </row>
    <row r="91" spans="22:23" ht="12.75" customHeight="1">
      <c r="V91" s="177" t="s">
        <v>145</v>
      </c>
      <c r="W91" s="61">
        <v>25444000</v>
      </c>
    </row>
    <row r="92" spans="22:23" ht="12.75" customHeight="1">
      <c r="V92" s="177" t="s">
        <v>223</v>
      </c>
      <c r="W92" s="61">
        <v>25454000</v>
      </c>
    </row>
    <row r="93" spans="22:23" ht="12.75" customHeight="1">
      <c r="V93" s="177" t="s">
        <v>224</v>
      </c>
      <c r="W93" s="61">
        <v>25494000</v>
      </c>
    </row>
    <row r="94" spans="22:23" ht="12.75" customHeight="1">
      <c r="V94" s="177" t="s">
        <v>225</v>
      </c>
      <c r="W94" s="61">
        <v>25505052</v>
      </c>
    </row>
    <row r="95" spans="22:23" ht="12.75" customHeight="1">
      <c r="V95" s="177" t="s">
        <v>226</v>
      </c>
      <c r="W95" s="61">
        <v>25505083</v>
      </c>
    </row>
    <row r="96" spans="22:23" ht="12.75" customHeight="1">
      <c r="V96" s="177" t="s">
        <v>227</v>
      </c>
      <c r="W96" s="61">
        <v>25505182</v>
      </c>
    </row>
    <row r="97" spans="22:23" ht="12.75" customHeight="1">
      <c r="V97" s="177" t="s">
        <v>228</v>
      </c>
      <c r="W97" s="61">
        <v>25505556</v>
      </c>
    </row>
    <row r="98" spans="22:23" ht="12.75" customHeight="1">
      <c r="V98" s="177" t="s">
        <v>225</v>
      </c>
      <c r="W98" s="61">
        <v>25505754</v>
      </c>
    </row>
    <row r="99" spans="22:23" ht="12.75" customHeight="1">
      <c r="V99" s="177" t="s">
        <v>229</v>
      </c>
      <c r="W99" s="61">
        <v>25515083</v>
      </c>
    </row>
    <row r="100" spans="22:23" ht="12.75" customHeight="1">
      <c r="V100" s="177" t="s">
        <v>230</v>
      </c>
      <c r="W100" s="61">
        <v>25515754</v>
      </c>
    </row>
    <row r="101" spans="22:23" ht="12.75" customHeight="1">
      <c r="V101" s="177" t="s">
        <v>231</v>
      </c>
      <c r="W101" s="61">
        <v>25525754</v>
      </c>
    </row>
    <row r="102" spans="22:23" ht="12.75" customHeight="1">
      <c r="V102" s="177" t="s">
        <v>232</v>
      </c>
      <c r="W102" s="61">
        <v>25606005</v>
      </c>
    </row>
    <row r="103" spans="22:23" ht="12.75" customHeight="1">
      <c r="V103" s="177" t="s">
        <v>233</v>
      </c>
      <c r="W103" s="61">
        <v>25606016</v>
      </c>
    </row>
    <row r="104" spans="22:23" ht="12.75" customHeight="1">
      <c r="V104" s="177" t="s">
        <v>234</v>
      </c>
      <c r="W104" s="61">
        <v>25606060</v>
      </c>
    </row>
    <row r="105" spans="22:23" ht="12.75" customHeight="1">
      <c r="V105" s="177" t="s">
        <v>235</v>
      </c>
      <c r="W105" s="61">
        <v>25606061</v>
      </c>
    </row>
    <row r="106" spans="22:23" ht="12.75" customHeight="1">
      <c r="V106" s="177" t="s">
        <v>236</v>
      </c>
      <c r="W106" s="61">
        <v>25606063</v>
      </c>
    </row>
    <row r="107" spans="22:23" ht="12.75" customHeight="1">
      <c r="V107" s="177" t="s">
        <v>237</v>
      </c>
      <c r="W107" s="61">
        <v>25606082</v>
      </c>
    </row>
    <row r="108" spans="22:23" ht="12.75" customHeight="1">
      <c r="V108" s="177" t="s">
        <v>238</v>
      </c>
      <c r="W108" s="61">
        <v>25606101</v>
      </c>
    </row>
    <row r="109" spans="22:23" ht="12.75" customHeight="1">
      <c r="V109" s="177" t="s">
        <v>239</v>
      </c>
      <c r="W109" s="61">
        <v>25606105</v>
      </c>
    </row>
    <row r="110" spans="22:23" ht="12.75" customHeight="1">
      <c r="V110" s="177" t="s">
        <v>240</v>
      </c>
      <c r="W110" s="61">
        <v>25616063</v>
      </c>
    </row>
    <row r="111" spans="22:23" ht="12.75" customHeight="1">
      <c r="V111" s="177" t="s">
        <v>241</v>
      </c>
      <c r="W111" s="61">
        <v>25616082</v>
      </c>
    </row>
    <row r="112" spans="22:23" ht="12.75" customHeight="1">
      <c r="V112" s="177" t="s">
        <v>242</v>
      </c>
      <c r="W112" s="61">
        <v>25646082</v>
      </c>
    </row>
    <row r="113" spans="22:23" ht="12.75" customHeight="1">
      <c r="V113" s="177" t="s">
        <v>243</v>
      </c>
      <c r="W113" s="61">
        <v>25646182</v>
      </c>
    </row>
    <row r="114" spans="22:23" ht="12.75" customHeight="1">
      <c r="V114" s="177" t="s">
        <v>244</v>
      </c>
      <c r="W114" s="61">
        <v>25656082</v>
      </c>
    </row>
    <row r="115" spans="22:23" ht="12.75" customHeight="1">
      <c r="V115" s="177" t="s">
        <v>245</v>
      </c>
      <c r="W115" s="61">
        <v>25707000</v>
      </c>
    </row>
    <row r="116" spans="22:23" ht="12.75" customHeight="1">
      <c r="V116" s="177" t="s">
        <v>246</v>
      </c>
      <c r="W116" s="61">
        <v>25808006</v>
      </c>
    </row>
    <row r="117" spans="22:23" ht="12.75" customHeight="1">
      <c r="V117" s="177" t="s">
        <v>247</v>
      </c>
      <c r="W117" s="61">
        <v>25808011</v>
      </c>
    </row>
    <row r="118" spans="22:23" ht="12.75" customHeight="1">
      <c r="V118" s="177" t="s">
        <v>246</v>
      </c>
      <c r="W118" s="61">
        <v>25808014</v>
      </c>
    </row>
    <row r="119" spans="22:23" ht="12.75" customHeight="1">
      <c r="V119" s="177" t="s">
        <v>248</v>
      </c>
      <c r="W119" s="61">
        <v>25808075</v>
      </c>
    </row>
    <row r="120" spans="22:23" ht="12.75" customHeight="1">
      <c r="V120" s="177" t="s">
        <v>249</v>
      </c>
      <c r="W120" s="61">
        <v>25808079</v>
      </c>
    </row>
    <row r="121" spans="22:23" ht="12.75" customHeight="1">
      <c r="V121" s="177" t="s">
        <v>250</v>
      </c>
      <c r="W121" s="61">
        <v>25909000</v>
      </c>
    </row>
    <row r="122" spans="22:23" ht="12.75" customHeight="1">
      <c r="V122" s="177" t="s">
        <v>251</v>
      </c>
      <c r="W122" s="61">
        <v>25909003</v>
      </c>
    </row>
    <row r="123" spans="22:23" ht="12.75" customHeight="1">
      <c r="V123" s="177" t="s">
        <v>252</v>
      </c>
      <c r="W123" s="61">
        <v>25909100</v>
      </c>
    </row>
    <row r="124" spans="22:23" ht="12.75" customHeight="1">
      <c r="V124" s="177" t="s">
        <v>253</v>
      </c>
      <c r="W124" s="61">
        <v>25909101</v>
      </c>
    </row>
    <row r="125" spans="22:23" ht="12.75" customHeight="1">
      <c r="V125" s="177" t="s">
        <v>254</v>
      </c>
      <c r="W125" s="61">
        <v>25919000</v>
      </c>
    </row>
    <row r="126" spans="22:23" ht="12.75" customHeight="1">
      <c r="V126" s="177" t="s">
        <v>255</v>
      </c>
      <c r="W126" s="61">
        <v>25959000</v>
      </c>
    </row>
    <row r="127" spans="22:23" ht="12.75" customHeight="1">
      <c r="V127" s="177" t="s">
        <v>146</v>
      </c>
      <c r="W127" s="61">
        <v>26060480</v>
      </c>
    </row>
    <row r="128" spans="22:23" ht="12.75" customHeight="1">
      <c r="V128" s="177" t="s">
        <v>53</v>
      </c>
      <c r="W128" s="61">
        <v>26101050</v>
      </c>
    </row>
    <row r="129" spans="22:23" ht="12.75" customHeight="1">
      <c r="V129" s="177" t="s">
        <v>54</v>
      </c>
      <c r="W129" s="61">
        <v>26101070</v>
      </c>
    </row>
    <row r="130" spans="22:23" ht="12.75" customHeight="1">
      <c r="V130" s="177" t="s">
        <v>55</v>
      </c>
      <c r="W130" s="61">
        <v>26101300</v>
      </c>
    </row>
    <row r="131" spans="22:23" ht="12.75" customHeight="1">
      <c r="V131" s="177" t="s">
        <v>91</v>
      </c>
      <c r="W131" s="61">
        <v>26104601</v>
      </c>
    </row>
    <row r="132" spans="22:23" ht="12.75" customHeight="1">
      <c r="V132" s="177" t="s">
        <v>92</v>
      </c>
      <c r="W132" s="61">
        <v>26104800</v>
      </c>
    </row>
    <row r="133" spans="22:23" ht="12.75" customHeight="1">
      <c r="V133" s="177" t="s">
        <v>56</v>
      </c>
      <c r="W133" s="61">
        <v>26111050</v>
      </c>
    </row>
    <row r="134" spans="22:23" ht="12.75" customHeight="1">
      <c r="V134" s="177" t="s">
        <v>57</v>
      </c>
      <c r="W134" s="61">
        <v>26111100</v>
      </c>
    </row>
    <row r="135" spans="22:23" ht="12.75" customHeight="1">
      <c r="V135" s="177" t="s">
        <v>58</v>
      </c>
      <c r="W135" s="61">
        <v>26111300</v>
      </c>
    </row>
    <row r="136" spans="22:23" ht="12.75" customHeight="1">
      <c r="V136" s="177" t="s">
        <v>147</v>
      </c>
      <c r="W136" s="61">
        <v>26114601</v>
      </c>
    </row>
    <row r="137" spans="22:23" ht="12.75" customHeight="1">
      <c r="V137" s="177" t="s">
        <v>93</v>
      </c>
      <c r="W137" s="61">
        <v>26116000</v>
      </c>
    </row>
    <row r="138" spans="22:23" ht="12.75" customHeight="1">
      <c r="V138" s="177" t="s">
        <v>109</v>
      </c>
      <c r="W138" s="61">
        <v>26120200</v>
      </c>
    </row>
    <row r="139" spans="22:23" ht="12.75" customHeight="1">
      <c r="V139" s="177" t="s">
        <v>148</v>
      </c>
      <c r="W139" s="61">
        <v>26121100</v>
      </c>
    </row>
    <row r="140" spans="22:23" ht="12.75" customHeight="1">
      <c r="V140" s="177" t="s">
        <v>144</v>
      </c>
      <c r="W140" s="61">
        <v>26201050</v>
      </c>
    </row>
    <row r="141" spans="22:23" ht="12.75" customHeight="1">
      <c r="V141" s="177" t="s">
        <v>61</v>
      </c>
      <c r="W141" s="61">
        <v>26202009</v>
      </c>
    </row>
    <row r="142" spans="22:23" ht="12.75" customHeight="1">
      <c r="V142" s="177" t="s">
        <v>62</v>
      </c>
      <c r="W142" s="61">
        <v>26303003</v>
      </c>
    </row>
    <row r="143" spans="22:23" ht="12.75" customHeight="1">
      <c r="V143" s="177" t="s">
        <v>118</v>
      </c>
      <c r="W143" s="61">
        <v>26310100</v>
      </c>
    </row>
    <row r="144" spans="22:23" ht="12.75" customHeight="1">
      <c r="V144" s="177" t="s">
        <v>64</v>
      </c>
      <c r="W144" s="61">
        <v>26313004</v>
      </c>
    </row>
    <row r="145" spans="22:23" ht="12.75" customHeight="1">
      <c r="V145" s="177" t="s">
        <v>65</v>
      </c>
      <c r="W145" s="61">
        <v>26404000</v>
      </c>
    </row>
    <row r="146" spans="22:23" ht="12.75" customHeight="1">
      <c r="V146" s="177" t="s">
        <v>66</v>
      </c>
      <c r="W146" s="61">
        <v>26404001</v>
      </c>
    </row>
    <row r="147" spans="22:23" ht="12.75" customHeight="1">
      <c r="V147" s="177" t="s">
        <v>149</v>
      </c>
      <c r="W147" s="61">
        <v>26404002</v>
      </c>
    </row>
    <row r="148" spans="22:23" ht="12.75" customHeight="1">
      <c r="V148" s="177" t="s">
        <v>67</v>
      </c>
      <c r="W148" s="61">
        <v>26414000</v>
      </c>
    </row>
    <row r="149" spans="22:23" ht="12.75" customHeight="1">
      <c r="V149" s="177" t="s">
        <v>90</v>
      </c>
      <c r="W149" s="61">
        <v>26454001</v>
      </c>
    </row>
    <row r="150" spans="22:23" ht="12.75" customHeight="1">
      <c r="V150" s="177" t="s">
        <v>68</v>
      </c>
      <c r="W150" s="61">
        <v>26494000</v>
      </c>
    </row>
    <row r="151" spans="22:23" ht="12.75" customHeight="1">
      <c r="V151" s="177" t="s">
        <v>69</v>
      </c>
      <c r="W151" s="61">
        <v>26494002</v>
      </c>
    </row>
    <row r="152" spans="22:23" ht="12.75" customHeight="1">
      <c r="V152" s="177" t="s">
        <v>201</v>
      </c>
      <c r="W152" s="61">
        <v>26494025</v>
      </c>
    </row>
    <row r="153" spans="22:23" ht="12.75" customHeight="1">
      <c r="V153" s="177" t="s">
        <v>70</v>
      </c>
      <c r="W153" s="61">
        <v>26505083</v>
      </c>
    </row>
    <row r="154" spans="22:23" ht="12.75" customHeight="1">
      <c r="V154" s="177" t="s">
        <v>150</v>
      </c>
      <c r="W154" s="61">
        <v>26505754</v>
      </c>
    </row>
    <row r="155" spans="22:23" ht="12.75" customHeight="1">
      <c r="V155" s="177" t="s">
        <v>107</v>
      </c>
      <c r="W155" s="61">
        <v>26515083</v>
      </c>
    </row>
    <row r="156" spans="22:23" ht="12.75" customHeight="1">
      <c r="V156" s="177" t="s">
        <v>130</v>
      </c>
      <c r="W156" s="61">
        <v>26515754</v>
      </c>
    </row>
    <row r="157" spans="22:23" ht="12.75" customHeight="1">
      <c r="V157" s="177" t="s">
        <v>73</v>
      </c>
      <c r="W157" s="61">
        <v>26606005</v>
      </c>
    </row>
    <row r="158" spans="22:23" ht="12.75" customHeight="1">
      <c r="V158" s="177" t="s">
        <v>74</v>
      </c>
      <c r="W158" s="61">
        <v>26606016</v>
      </c>
    </row>
    <row r="159" spans="22:23" ht="12.75" customHeight="1">
      <c r="V159" s="177" t="s">
        <v>76</v>
      </c>
      <c r="W159" s="61">
        <v>26606063</v>
      </c>
    </row>
    <row r="160" spans="22:23" ht="12.75" customHeight="1">
      <c r="V160" s="177" t="s">
        <v>151</v>
      </c>
      <c r="W160" s="61">
        <v>26606082</v>
      </c>
    </row>
    <row r="161" spans="22:23" ht="12.75" customHeight="1">
      <c r="V161" s="177" t="s">
        <v>77</v>
      </c>
      <c r="W161" s="61">
        <v>26606101</v>
      </c>
    </row>
    <row r="162" spans="22:23" ht="12.75" customHeight="1">
      <c r="V162" s="177" t="s">
        <v>152</v>
      </c>
      <c r="W162" s="61">
        <v>26616063</v>
      </c>
    </row>
    <row r="163" spans="22:23" ht="12.75" customHeight="1">
      <c r="V163" s="177" t="s">
        <v>78</v>
      </c>
      <c r="W163" s="61">
        <v>26636063</v>
      </c>
    </row>
    <row r="164" spans="22:23" ht="12.75" customHeight="1">
      <c r="V164" s="177" t="s">
        <v>79</v>
      </c>
      <c r="W164" s="61">
        <v>26707000</v>
      </c>
    </row>
    <row r="165" spans="22:23" ht="12.75" customHeight="1">
      <c r="V165" s="177" t="s">
        <v>80</v>
      </c>
      <c r="W165" s="61">
        <v>26808006</v>
      </c>
    </row>
    <row r="166" spans="22:23" ht="12.75" customHeight="1">
      <c r="V166" s="177" t="s">
        <v>81</v>
      </c>
      <c r="W166" s="61">
        <v>26808011</v>
      </c>
    </row>
    <row r="167" spans="22:23" ht="12.75" customHeight="1">
      <c r="V167" s="177" t="s">
        <v>82</v>
      </c>
      <c r="W167" s="61">
        <v>26808075</v>
      </c>
    </row>
    <row r="168" spans="22:23" ht="12.75" customHeight="1">
      <c r="V168" s="177" t="s">
        <v>83</v>
      </c>
      <c r="W168" s="61">
        <v>26808079</v>
      </c>
    </row>
    <row r="169" spans="22:23" ht="12.75" customHeight="1">
      <c r="V169" s="177" t="s">
        <v>84</v>
      </c>
      <c r="W169" s="61">
        <v>26818075</v>
      </c>
    </row>
    <row r="170" spans="22:23" ht="12.75" customHeight="1">
      <c r="V170" s="177" t="s">
        <v>85</v>
      </c>
      <c r="W170" s="61">
        <v>26909000</v>
      </c>
    </row>
    <row r="171" spans="22:23" ht="12.75" customHeight="1">
      <c r="V171" s="177" t="s">
        <v>137</v>
      </c>
      <c r="W171" s="61">
        <v>26909001</v>
      </c>
    </row>
    <row r="172" spans="22:23" ht="12.75" customHeight="1">
      <c r="V172" s="177" t="s">
        <v>108</v>
      </c>
      <c r="W172" s="61">
        <v>26909100</v>
      </c>
    </row>
    <row r="173" spans="22:23" ht="12.75" customHeight="1">
      <c r="V173" s="177" t="s">
        <v>86</v>
      </c>
      <c r="W173" s="61">
        <v>26909101</v>
      </c>
    </row>
    <row r="174" spans="22:23" ht="12.75" customHeight="1">
      <c r="V174" s="177" t="s">
        <v>87</v>
      </c>
      <c r="W174" s="61">
        <v>26913050</v>
      </c>
    </row>
    <row r="175" spans="22:23" ht="12.75" customHeight="1">
      <c r="V175" s="177" t="s">
        <v>88</v>
      </c>
      <c r="W175" s="61">
        <v>26919000</v>
      </c>
    </row>
    <row r="176" spans="22:23" ht="12.75" customHeight="1">
      <c r="V176" s="177" t="s">
        <v>89</v>
      </c>
      <c r="W176" s="61">
        <v>26919003</v>
      </c>
    </row>
    <row r="177" spans="22:23" ht="12.75" customHeight="1">
      <c r="V177" s="177" t="s">
        <v>143</v>
      </c>
      <c r="W177" s="61">
        <v>26999000</v>
      </c>
    </row>
    <row r="178" spans="22:23" ht="12.75" customHeight="1">
      <c r="V178" s="177" t="s">
        <v>204</v>
      </c>
      <c r="W178" s="61">
        <v>27101050</v>
      </c>
    </row>
    <row r="179" spans="22:23" ht="12.75" customHeight="1">
      <c r="V179" s="177" t="s">
        <v>205</v>
      </c>
      <c r="W179" s="61">
        <v>27101070</v>
      </c>
    </row>
    <row r="180" spans="22:23" ht="12.75" customHeight="1">
      <c r="V180" s="177" t="s">
        <v>256</v>
      </c>
      <c r="W180" s="61">
        <v>27101300</v>
      </c>
    </row>
    <row r="181" spans="22:23" ht="12.75" customHeight="1">
      <c r="V181" s="177" t="s">
        <v>207</v>
      </c>
      <c r="W181" s="61">
        <v>27111050</v>
      </c>
    </row>
    <row r="182" spans="22:23" ht="12.75" customHeight="1">
      <c r="V182" s="177" t="s">
        <v>208</v>
      </c>
      <c r="W182" s="61">
        <v>27111100</v>
      </c>
    </row>
    <row r="183" spans="22:23" ht="12.75" customHeight="1">
      <c r="V183" s="177" t="s">
        <v>209</v>
      </c>
      <c r="W183" s="61">
        <v>27111300</v>
      </c>
    </row>
    <row r="184" spans="22:23" ht="12.75" customHeight="1">
      <c r="V184" s="177" t="s">
        <v>213</v>
      </c>
      <c r="W184" s="61">
        <v>27202009</v>
      </c>
    </row>
    <row r="185" spans="22:23" ht="12.75" customHeight="1">
      <c r="V185" s="177" t="s">
        <v>215</v>
      </c>
      <c r="W185" s="61">
        <v>27303003</v>
      </c>
    </row>
    <row r="186" spans="22:23" ht="12.75" customHeight="1">
      <c r="V186" s="177" t="s">
        <v>216</v>
      </c>
      <c r="W186" s="61">
        <v>27303004</v>
      </c>
    </row>
    <row r="187" spans="22:23" ht="12.75" customHeight="1">
      <c r="V187" s="177" t="s">
        <v>221</v>
      </c>
      <c r="W187" s="61">
        <v>27404000</v>
      </c>
    </row>
    <row r="188" spans="22:23" ht="12.75" customHeight="1">
      <c r="V188" s="177" t="s">
        <v>222</v>
      </c>
      <c r="W188" s="61">
        <v>27404001</v>
      </c>
    </row>
    <row r="189" spans="22:23" ht="12.75" customHeight="1">
      <c r="V189" s="177" t="s">
        <v>257</v>
      </c>
      <c r="W189" s="61">
        <v>27494000</v>
      </c>
    </row>
    <row r="190" spans="22:23" ht="12.75" customHeight="1">
      <c r="V190" s="177" t="s">
        <v>225</v>
      </c>
      <c r="W190" s="61">
        <v>27505754</v>
      </c>
    </row>
    <row r="191" spans="22:23" ht="12.75" customHeight="1">
      <c r="V191" s="177" t="s">
        <v>230</v>
      </c>
      <c r="W191" s="61">
        <v>27515754</v>
      </c>
    </row>
    <row r="192" spans="22:23" ht="12.75" customHeight="1">
      <c r="V192" s="177" t="s">
        <v>233</v>
      </c>
      <c r="W192" s="61">
        <v>27606016</v>
      </c>
    </row>
    <row r="193" spans="22:23" ht="12.75" customHeight="1">
      <c r="V193" s="177" t="s">
        <v>236</v>
      </c>
      <c r="W193" s="61">
        <v>27606063</v>
      </c>
    </row>
    <row r="194" spans="22:23" ht="12.75" customHeight="1">
      <c r="V194" s="177" t="s">
        <v>237</v>
      </c>
      <c r="W194" s="61">
        <v>27606082</v>
      </c>
    </row>
    <row r="195" spans="22:23" ht="12.75" customHeight="1">
      <c r="V195" s="177" t="s">
        <v>245</v>
      </c>
      <c r="W195" s="61">
        <v>27707000</v>
      </c>
    </row>
    <row r="196" spans="22:23" ht="12.75" customHeight="1">
      <c r="V196" s="177" t="s">
        <v>246</v>
      </c>
      <c r="W196" s="61">
        <v>27808006</v>
      </c>
    </row>
    <row r="197" spans="22:23" ht="12.75" customHeight="1">
      <c r="V197" s="177" t="s">
        <v>250</v>
      </c>
      <c r="W197" s="61">
        <v>27909000</v>
      </c>
    </row>
    <row r="198" spans="22:23" ht="12.75" customHeight="1">
      <c r="V198" s="177" t="s">
        <v>252</v>
      </c>
      <c r="W198" s="61">
        <v>27909100</v>
      </c>
    </row>
    <row r="199" spans="22:23" ht="12.75" customHeight="1">
      <c r="V199" s="177" t="s">
        <v>253</v>
      </c>
      <c r="W199" s="61">
        <v>27909101</v>
      </c>
    </row>
    <row r="200" spans="22:23" ht="12.75" customHeight="1">
      <c r="V200" s="177" t="s">
        <v>254</v>
      </c>
      <c r="W200" s="61">
        <v>27919000</v>
      </c>
    </row>
    <row r="201" spans="22:23" ht="12.75" customHeight="1">
      <c r="V201" s="177" t="s">
        <v>153</v>
      </c>
      <c r="W201" s="61">
        <v>28404000</v>
      </c>
    </row>
    <row r="202" spans="22:23" ht="12.75" customHeight="1">
      <c r="V202" s="177" t="s">
        <v>154</v>
      </c>
      <c r="W202" s="61">
        <v>28404001</v>
      </c>
    </row>
    <row r="203" spans="22:23" ht="12.75" customHeight="1">
      <c r="V203" s="177" t="s">
        <v>155</v>
      </c>
      <c r="W203" s="61">
        <v>28404002</v>
      </c>
    </row>
    <row r="204" spans="22:23" ht="12.75" customHeight="1">
      <c r="V204" s="177" t="s">
        <v>156</v>
      </c>
      <c r="W204" s="61">
        <v>28404003</v>
      </c>
    </row>
    <row r="205" spans="22:23" ht="12.75" customHeight="1">
      <c r="V205" s="177" t="s">
        <v>157</v>
      </c>
      <c r="W205" s="61">
        <v>28404009</v>
      </c>
    </row>
    <row r="206" spans="22:23" ht="12.75" customHeight="1">
      <c r="V206" s="177" t="s">
        <v>158</v>
      </c>
      <c r="W206" s="61">
        <v>28909000</v>
      </c>
    </row>
    <row r="207" spans="22:23" ht="12.75" customHeight="1">
      <c r="V207" s="177" t="s">
        <v>159</v>
      </c>
      <c r="W207" s="61">
        <v>28909001</v>
      </c>
    </row>
    <row r="208" spans="22:23" ht="12.75" customHeight="1">
      <c r="V208" s="177" t="s">
        <v>160</v>
      </c>
      <c r="W208" s="61">
        <v>28909002</v>
      </c>
    </row>
    <row r="209" spans="22:23" ht="12.75" customHeight="1">
      <c r="V209" s="177" t="s">
        <v>161</v>
      </c>
      <c r="W209" s="61">
        <v>28909003</v>
      </c>
    </row>
    <row r="210" spans="22:23" ht="12.75" customHeight="1">
      <c r="V210" s="177" t="s">
        <v>162</v>
      </c>
      <c r="W210" s="61">
        <v>28909226</v>
      </c>
    </row>
    <row r="211" spans="22:23" ht="12.75" customHeight="1">
      <c r="V211" s="177" t="s">
        <v>163</v>
      </c>
      <c r="W211" s="61">
        <v>28999000</v>
      </c>
    </row>
    <row r="212" spans="22:23" ht="12.75" customHeight="1">
      <c r="V212" s="177" t="s">
        <v>258</v>
      </c>
      <c r="W212" s="61">
        <v>30000000</v>
      </c>
    </row>
    <row r="213" spans="22:23" ht="12.75" customHeight="1">
      <c r="V213" s="177" t="s">
        <v>259</v>
      </c>
      <c r="W213" s="61">
        <v>31101050</v>
      </c>
    </row>
    <row r="214" spans="22:23" ht="12.75" customHeight="1">
      <c r="V214" s="177" t="s">
        <v>260</v>
      </c>
      <c r="W214" s="61">
        <v>31101070</v>
      </c>
    </row>
    <row r="215" spans="22:23" ht="12.75" customHeight="1">
      <c r="V215" s="177" t="s">
        <v>261</v>
      </c>
      <c r="W215" s="61">
        <v>31101100</v>
      </c>
    </row>
    <row r="216" spans="22:23" ht="12.75" customHeight="1">
      <c r="V216" s="177" t="s">
        <v>262</v>
      </c>
      <c r="W216" s="61">
        <v>31101370</v>
      </c>
    </row>
    <row r="217" spans="22:23" ht="12.75" customHeight="1">
      <c r="V217" s="177" t="s">
        <v>263</v>
      </c>
      <c r="W217" s="61">
        <v>31404043</v>
      </c>
    </row>
    <row r="218" spans="22:23" ht="12.75" customHeight="1">
      <c r="V218" s="177" t="s">
        <v>264</v>
      </c>
      <c r="W218" s="61">
        <v>31605052</v>
      </c>
    </row>
    <row r="219" spans="22:23" ht="12.75" customHeight="1">
      <c r="V219" s="177" t="s">
        <v>265</v>
      </c>
      <c r="W219" s="61">
        <v>31605754</v>
      </c>
    </row>
    <row r="220" spans="22:23" ht="12.75" customHeight="1">
      <c r="V220" s="177" t="s">
        <v>266</v>
      </c>
      <c r="W220" s="61">
        <v>31606101</v>
      </c>
    </row>
    <row r="221" spans="22:23" ht="12.75" customHeight="1">
      <c r="V221" s="177" t="s">
        <v>267</v>
      </c>
      <c r="W221" s="61">
        <v>31909000</v>
      </c>
    </row>
    <row r="222" spans="22:23" ht="12.75" customHeight="1">
      <c r="V222" s="177" t="s">
        <v>268</v>
      </c>
      <c r="W222" s="61">
        <v>32500000</v>
      </c>
    </row>
    <row r="223" spans="22:23" ht="12.75" customHeight="1">
      <c r="V223" s="177" t="s">
        <v>164</v>
      </c>
      <c r="W223" s="61">
        <v>40000000</v>
      </c>
    </row>
    <row r="224" spans="22:23" ht="12.75" customHeight="1">
      <c r="V224" s="177" t="s">
        <v>165</v>
      </c>
      <c r="W224" s="61">
        <v>40000001</v>
      </c>
    </row>
    <row r="225" spans="22:23" ht="12.75" customHeight="1">
      <c r="V225" s="177" t="s">
        <v>114</v>
      </c>
      <c r="W225" s="61">
        <v>41100000</v>
      </c>
    </row>
    <row r="226" spans="22:23" ht="12.75" customHeight="1">
      <c r="V226" s="177" t="s">
        <v>115</v>
      </c>
      <c r="W226" s="61">
        <v>41100001</v>
      </c>
    </row>
    <row r="227" spans="22:23" ht="12.75" customHeight="1">
      <c r="V227" s="177" t="s">
        <v>166</v>
      </c>
      <c r="W227" s="61">
        <v>41190000</v>
      </c>
    </row>
    <row r="228" spans="22:23" ht="12.75" customHeight="1">
      <c r="V228" s="177" t="s">
        <v>167</v>
      </c>
      <c r="W228" s="61">
        <v>41205863</v>
      </c>
    </row>
    <row r="229" spans="22:23" ht="12.75" customHeight="1">
      <c r="V229" s="177" t="s">
        <v>168</v>
      </c>
      <c r="W229" s="61">
        <v>41206337</v>
      </c>
    </row>
    <row r="230" spans="22:23" ht="12.75" customHeight="1">
      <c r="V230" s="177" t="s">
        <v>169</v>
      </c>
      <c r="W230" s="61">
        <v>41207030</v>
      </c>
    </row>
    <row r="231" spans="22:23" ht="12.75" customHeight="1">
      <c r="V231" s="177" t="s">
        <v>170</v>
      </c>
      <c r="W231" s="61">
        <v>41208020</v>
      </c>
    </row>
    <row r="232" spans="22:23" ht="12.75" customHeight="1">
      <c r="V232" s="177" t="s">
        <v>171</v>
      </c>
      <c r="W232" s="61">
        <v>41309000</v>
      </c>
    </row>
    <row r="233" spans="22:23" ht="12.75" customHeight="1">
      <c r="V233" s="177" t="s">
        <v>172</v>
      </c>
      <c r="W233" s="61">
        <v>41400004</v>
      </c>
    </row>
    <row r="234" spans="22:23" ht="12.75" customHeight="1">
      <c r="V234" s="177" t="s">
        <v>173</v>
      </c>
      <c r="W234" s="61">
        <v>41400009</v>
      </c>
    </row>
    <row r="235" spans="22:23" ht="12.75" customHeight="1">
      <c r="V235" s="177" t="s">
        <v>174</v>
      </c>
      <c r="W235" s="61">
        <v>42205863</v>
      </c>
    </row>
    <row r="236" spans="22:23" ht="12.75" customHeight="1">
      <c r="V236" s="177" t="s">
        <v>175</v>
      </c>
      <c r="W236" s="61">
        <v>42206337</v>
      </c>
    </row>
    <row r="237" spans="22:23" ht="12.75" customHeight="1">
      <c r="V237" s="177" t="s">
        <v>176</v>
      </c>
      <c r="W237" s="61">
        <v>42900000</v>
      </c>
    </row>
    <row r="238" spans="22:23" ht="12.75" customHeight="1">
      <c r="V238" s="177" t="s">
        <v>116</v>
      </c>
      <c r="W238" s="61">
        <v>43100003</v>
      </c>
    </row>
    <row r="239" spans="22:23" ht="12.75" customHeight="1">
      <c r="V239" s="177" t="s">
        <v>177</v>
      </c>
      <c r="W239" s="61">
        <v>43100004</v>
      </c>
    </row>
    <row r="240" spans="22:23" ht="12.75" customHeight="1">
      <c r="V240" s="177" t="s">
        <v>117</v>
      </c>
      <c r="W240" s="61">
        <v>44205863</v>
      </c>
    </row>
    <row r="241" spans="22:23" ht="12.75" customHeight="1">
      <c r="V241" s="177" t="s">
        <v>178</v>
      </c>
      <c r="W241" s="61">
        <v>45100000</v>
      </c>
    </row>
    <row r="242" spans="22:23" ht="12.75" customHeight="1">
      <c r="V242" s="177" t="s">
        <v>179</v>
      </c>
      <c r="W242" s="61">
        <v>45100001</v>
      </c>
    </row>
    <row r="243" spans="22:23" ht="12.75" customHeight="1">
      <c r="V243" s="177" t="s">
        <v>180</v>
      </c>
      <c r="W243" s="61">
        <v>45100003</v>
      </c>
    </row>
    <row r="244" spans="22:23" ht="12.75" customHeight="1">
      <c r="V244" s="177" t="s">
        <v>181</v>
      </c>
      <c r="W244" s="61">
        <v>45100004</v>
      </c>
    </row>
    <row r="245" spans="22:23" ht="12.75" customHeight="1">
      <c r="V245" s="177" t="s">
        <v>114</v>
      </c>
      <c r="W245" s="61">
        <v>46110000</v>
      </c>
    </row>
    <row r="246" spans="22:23" ht="12.75" customHeight="1">
      <c r="V246" s="177" t="s">
        <v>115</v>
      </c>
      <c r="W246" s="61">
        <v>46110001</v>
      </c>
    </row>
    <row r="247" spans="22:23" ht="12.75" customHeight="1">
      <c r="V247" s="177" t="s">
        <v>116</v>
      </c>
      <c r="W247" s="61">
        <v>46310003</v>
      </c>
    </row>
    <row r="248" spans="22:23" ht="12.75" customHeight="1">
      <c r="V248" s="177" t="s">
        <v>172</v>
      </c>
      <c r="W248" s="61">
        <v>46400004</v>
      </c>
    </row>
    <row r="249" spans="22:23" ht="12.75" customHeight="1">
      <c r="V249" s="177" t="s">
        <v>178</v>
      </c>
      <c r="W249" s="61">
        <v>47100000</v>
      </c>
    </row>
    <row r="250" spans="22:23" ht="12.75" customHeight="1">
      <c r="V250" s="177" t="s">
        <v>179</v>
      </c>
      <c r="W250" s="61">
        <v>47100001</v>
      </c>
    </row>
    <row r="251" spans="22:23" ht="12.75" customHeight="1">
      <c r="V251" s="177" t="s">
        <v>116</v>
      </c>
      <c r="W251" s="61">
        <v>47310003</v>
      </c>
    </row>
    <row r="252" spans="22:23" ht="12.75" customHeight="1">
      <c r="V252" s="177" t="s">
        <v>182</v>
      </c>
      <c r="W252" s="61">
        <v>49100000</v>
      </c>
    </row>
    <row r="253" spans="22:23" ht="12.75" customHeight="1">
      <c r="V253" s="177" t="s">
        <v>183</v>
      </c>
      <c r="W253" s="61">
        <v>50000000</v>
      </c>
    </row>
    <row r="254" spans="22:23" ht="12.75" customHeight="1">
      <c r="V254" s="177" t="s">
        <v>184</v>
      </c>
      <c r="W254" s="61">
        <v>50101808</v>
      </c>
    </row>
    <row r="255" spans="22:23" ht="12.75" customHeight="1">
      <c r="V255" s="177" t="s">
        <v>185</v>
      </c>
      <c r="W255" s="61">
        <v>50101809</v>
      </c>
    </row>
    <row r="256" spans="22:23" ht="12.75" customHeight="1">
      <c r="V256" s="177" t="s">
        <v>186</v>
      </c>
      <c r="W256" s="61">
        <v>50101810</v>
      </c>
    </row>
    <row r="257" spans="22:23" ht="12.75" customHeight="1">
      <c r="V257" s="177" t="s">
        <v>187</v>
      </c>
      <c r="W257" s="61">
        <v>50101812</v>
      </c>
    </row>
    <row r="258" spans="22:23" ht="12.75" customHeight="1">
      <c r="V258" s="177" t="s">
        <v>188</v>
      </c>
      <c r="W258" s="61">
        <v>50301808</v>
      </c>
    </row>
    <row r="259" spans="22:23" ht="12.75" customHeight="1">
      <c r="V259" s="177" t="s">
        <v>189</v>
      </c>
      <c r="W259" s="61">
        <v>55000000</v>
      </c>
    </row>
    <row r="260" spans="22:23" ht="12.75" customHeight="1">
      <c r="V260" s="177" t="s">
        <v>190</v>
      </c>
      <c r="W260" s="61">
        <v>55101810</v>
      </c>
    </row>
    <row r="261" spans="22:23" ht="12.75" customHeight="1">
      <c r="V261" s="177" t="s">
        <v>191</v>
      </c>
      <c r="W261" s="61">
        <v>60000000</v>
      </c>
    </row>
    <row r="262" spans="22:23" ht="12.75" customHeight="1">
      <c r="V262" s="177" t="s">
        <v>192</v>
      </c>
      <c r="W262" s="61">
        <v>60000100</v>
      </c>
    </row>
    <row r="263" spans="22:23" ht="12.75" customHeight="1">
      <c r="V263" s="177" t="s">
        <v>193</v>
      </c>
      <c r="W263" s="61">
        <v>60100000</v>
      </c>
    </row>
    <row r="264" spans="22:23" ht="12.75" customHeight="1">
      <c r="V264" s="177" t="s">
        <v>194</v>
      </c>
      <c r="W264" s="61">
        <v>60100001</v>
      </c>
    </row>
    <row r="265" spans="22:23" ht="12.75" customHeight="1">
      <c r="V265" s="177" t="s">
        <v>193</v>
      </c>
      <c r="W265" s="61">
        <v>66100000</v>
      </c>
    </row>
    <row r="266" spans="22:23" ht="12.75" customHeight="1">
      <c r="V266" s="177" t="s">
        <v>269</v>
      </c>
      <c r="W266" s="61">
        <v>70100000</v>
      </c>
    </row>
    <row r="267" spans="22:23" ht="12.75" customHeight="1">
      <c r="V267" s="177" t="s">
        <v>270</v>
      </c>
      <c r="W267" s="61">
        <v>70100092</v>
      </c>
    </row>
    <row r="268" spans="22:23" ht="12.75" customHeight="1">
      <c r="V268" s="177" t="s">
        <v>98</v>
      </c>
      <c r="W268" s="61">
        <v>70100095</v>
      </c>
    </row>
    <row r="269" spans="22:23" ht="12.75" customHeight="1">
      <c r="V269" s="177" t="s">
        <v>99</v>
      </c>
      <c r="W269" s="61">
        <v>70100097</v>
      </c>
    </row>
    <row r="270" spans="22:23" ht="12.75" customHeight="1">
      <c r="V270" s="177" t="s">
        <v>100</v>
      </c>
      <c r="W270" s="61">
        <v>70100441</v>
      </c>
    </row>
    <row r="271" spans="22:23" ht="12.75" customHeight="1">
      <c r="V271" s="177" t="s">
        <v>200</v>
      </c>
      <c r="W271" s="61">
        <v>70100551</v>
      </c>
    </row>
    <row r="272" spans="22:23" ht="12.75" customHeight="1">
      <c r="V272" s="177" t="s">
        <v>101</v>
      </c>
      <c r="W272" s="61">
        <v>70100553</v>
      </c>
    </row>
    <row r="273" spans="22:23" ht="12.75" customHeight="1">
      <c r="V273" s="177" t="s">
        <v>102</v>
      </c>
      <c r="W273" s="61">
        <v>70102202</v>
      </c>
    </row>
    <row r="274" spans="22:23" ht="12.75" customHeight="1">
      <c r="V274" s="177" t="s">
        <v>103</v>
      </c>
      <c r="W274" s="61">
        <v>70103303</v>
      </c>
    </row>
    <row r="275" spans="22:23" ht="12.75" customHeight="1">
      <c r="V275" s="177" t="s">
        <v>195</v>
      </c>
      <c r="W275" s="61">
        <v>71107503</v>
      </c>
    </row>
    <row r="276" spans="22:23" ht="12.75" customHeight="1">
      <c r="V276" s="177" t="s">
        <v>196</v>
      </c>
      <c r="W276" s="61">
        <v>71208002</v>
      </c>
    </row>
    <row r="277" spans="22:23" ht="12.75" customHeight="1">
      <c r="V277" s="177" t="s">
        <v>197</v>
      </c>
      <c r="W277" s="61">
        <v>71308104</v>
      </c>
    </row>
    <row r="278" spans="22:23" ht="12.75" customHeight="1">
      <c r="V278" s="177" t="s">
        <v>198</v>
      </c>
      <c r="W278" s="61">
        <v>71408101</v>
      </c>
    </row>
    <row r="279" spans="22:23" ht="12.75" customHeight="1">
      <c r="V279" s="177" t="s">
        <v>199</v>
      </c>
      <c r="W279" s="61">
        <v>71508108</v>
      </c>
    </row>
    <row r="280" spans="22:23" ht="12.75" customHeight="1">
      <c r="V280" s="177" t="s">
        <v>202</v>
      </c>
      <c r="W280" s="61">
        <v>71602620</v>
      </c>
    </row>
    <row r="281" spans="22:23" ht="12.75" customHeight="1">
      <c r="V281" s="177" t="s">
        <v>100</v>
      </c>
      <c r="W281" s="61">
        <v>76010441</v>
      </c>
    </row>
    <row r="282" spans="22:23" ht="12.75" customHeight="1">
      <c r="V282" s="177" t="s">
        <v>98</v>
      </c>
      <c r="W282" s="61">
        <v>76100095</v>
      </c>
    </row>
    <row r="283" spans="22:23" ht="12.75" customHeight="1">
      <c r="V283" s="177" t="s">
        <v>99</v>
      </c>
      <c r="W283" s="61">
        <v>76100097</v>
      </c>
    </row>
    <row r="284" spans="22:23" ht="12.75" customHeight="1">
      <c r="V284" s="177" t="s">
        <v>200</v>
      </c>
      <c r="W284" s="61">
        <v>76100551</v>
      </c>
    </row>
    <row r="285" spans="22:23" ht="12.75" customHeight="1">
      <c r="V285" s="177" t="s">
        <v>101</v>
      </c>
      <c r="W285" s="61">
        <v>76100553</v>
      </c>
    </row>
    <row r="286" spans="22:23" ht="12.75" customHeight="1">
      <c r="V286" s="177" t="s">
        <v>102</v>
      </c>
      <c r="W286" s="61">
        <v>76102202</v>
      </c>
    </row>
    <row r="287" spans="22:23" ht="12.75" customHeight="1">
      <c r="V287" s="177" t="s">
        <v>103</v>
      </c>
      <c r="W287" s="61">
        <v>76103303</v>
      </c>
    </row>
    <row r="288" spans="22:23" ht="12.75" customHeight="1">
      <c r="V288" s="177" t="s">
        <v>195</v>
      </c>
      <c r="W288" s="61">
        <v>76107503</v>
      </c>
    </row>
    <row r="289" spans="22:23" ht="12.75" customHeight="1">
      <c r="V289" s="177" t="s">
        <v>197</v>
      </c>
      <c r="W289" s="61">
        <v>76308104</v>
      </c>
    </row>
  </sheetData>
  <sheetProtection password="D856" sheet="1" objects="1" scenarios="1" formatCells="0"/>
  <mergeCells count="57">
    <mergeCell ref="L5:M5"/>
    <mergeCell ref="L6:M6"/>
    <mergeCell ref="N7:P7"/>
    <mergeCell ref="N8:P8"/>
    <mergeCell ref="N9:P9"/>
    <mergeCell ref="L1:P2"/>
    <mergeCell ref="E1:K1"/>
    <mergeCell ref="E2:K2"/>
    <mergeCell ref="F3:K3"/>
    <mergeCell ref="F4:K4"/>
    <mergeCell ref="L4:M4"/>
    <mergeCell ref="L3:M3"/>
    <mergeCell ref="D61:E61"/>
    <mergeCell ref="L10:M10"/>
    <mergeCell ref="M61:N61"/>
    <mergeCell ref="G11:I11"/>
    <mergeCell ref="J11:M11"/>
    <mergeCell ref="N11:P11"/>
    <mergeCell ref="N10:P10"/>
    <mergeCell ref="J6:K6"/>
    <mergeCell ref="F6:H6"/>
    <mergeCell ref="F7:K7"/>
    <mergeCell ref="F8:K8"/>
    <mergeCell ref="F5:K5"/>
    <mergeCell ref="C1:D1"/>
    <mergeCell ref="C3:D3"/>
    <mergeCell ref="C2:D2"/>
    <mergeCell ref="C4:D4"/>
    <mergeCell ref="C5:D5"/>
    <mergeCell ref="B58:B59"/>
    <mergeCell ref="D45:E45"/>
    <mergeCell ref="C7:D7"/>
    <mergeCell ref="C11:F11"/>
    <mergeCell ref="B1:B12"/>
    <mergeCell ref="B47:B57"/>
    <mergeCell ref="B45:B46"/>
    <mergeCell ref="C46:N46"/>
    <mergeCell ref="C10:D10"/>
    <mergeCell ref="C8:D8"/>
    <mergeCell ref="C9:D9"/>
    <mergeCell ref="L9:M9"/>
    <mergeCell ref="L8:M8"/>
    <mergeCell ref="L7:M7"/>
    <mergeCell ref="F9:K9"/>
    <mergeCell ref="F10:K10"/>
    <mergeCell ref="O47:P47"/>
    <mergeCell ref="O48:P48"/>
    <mergeCell ref="O49:P49"/>
    <mergeCell ref="O50:P50"/>
    <mergeCell ref="O51:P51"/>
    <mergeCell ref="O57:P57"/>
    <mergeCell ref="N58:P58"/>
    <mergeCell ref="O52:P52"/>
    <mergeCell ref="O53:P53"/>
    <mergeCell ref="O54:P54"/>
    <mergeCell ref="O55:P55"/>
    <mergeCell ref="O56:P56"/>
  </mergeCells>
  <conditionalFormatting sqref="D48:L57">
    <cfRule type="cellIs" priority="1" dxfId="0" operator="equal">
      <formula>0</formula>
    </cfRule>
  </conditionalFormatting>
  <dataValidations count="4">
    <dataValidation type="whole" allowBlank="1" showInputMessage="1" showErrorMessage="1" sqref="F13:F44">
      <formula1>1</formula1>
      <formula2>100</formula2>
    </dataValidation>
    <dataValidation type="whole" allowBlank="1" showInputMessage="1" showErrorMessage="1" sqref="J13:K44 G13:H44">
      <formula1>1</formula1>
      <formula2>99999</formula2>
    </dataValidation>
    <dataValidation type="list" allowBlank="1" showInputMessage="1" showErrorMessage="1" sqref="N13:N44">
      <formula1>$V$2:$V$289</formula1>
    </dataValidation>
    <dataValidation type="list" allowBlank="1" showInputMessage="1" showErrorMessage="1" sqref="B13:B44">
      <formula1>$V$2:$V$289</formula1>
    </dataValidation>
  </dataValidations>
  <hyperlinks>
    <hyperlink ref="B60" r:id="rId1" display="store@martinmetals.eu"/>
    <hyperlink ref="B61" r:id="rId2" display="office@martinmetals.eu"/>
  </hyperlinks>
  <printOptions horizontalCentered="1" verticalCentered="1"/>
  <pageMargins left="0.11811023622047245" right="0.11811023622047245" top="0.15748031496062992" bottom="0.11811023622047245" header="0" footer="0"/>
  <pageSetup fitToHeight="1" fitToWidth="1" horizontalDpi="300" verticalDpi="300" orientation="portrait" paperSize="9" scale="74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K31"/>
  <sheetViews>
    <sheetView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2" width="13.7109375" style="1" customWidth="1"/>
    <col min="3" max="3" width="21.7109375" style="1" customWidth="1"/>
    <col min="4" max="4" width="4.421875" style="1" customWidth="1"/>
    <col min="5" max="6" width="13.7109375" style="1" customWidth="1"/>
    <col min="7" max="7" width="21.7109375" style="1" customWidth="1"/>
    <col min="10" max="10" width="11.57421875" style="0" customWidth="1"/>
    <col min="11" max="11" width="12.421875" style="0" customWidth="1"/>
  </cols>
  <sheetData>
    <row r="1" spans="1:11" ht="28.5" customHeight="1">
      <c r="A1" s="270" t="s">
        <v>45</v>
      </c>
      <c r="B1" s="271"/>
      <c r="C1" s="2" t="str">
        <f>IF(J2&gt;0,VLOOKUP(J2,Munkalap!C13:N44,2,FALSE)," ")</f>
        <v> </v>
      </c>
      <c r="E1" s="270" t="s">
        <v>45</v>
      </c>
      <c r="F1" s="271"/>
      <c r="G1" s="2" t="str">
        <f>IF(J3&gt;0,VLOOKUP(J3,Munkalap!C13:N44,2,FALSE)," ")</f>
        <v> </v>
      </c>
      <c r="J1" s="3" t="s">
        <v>48</v>
      </c>
      <c r="K1" s="3" t="s">
        <v>97</v>
      </c>
    </row>
    <row r="2" spans="1:11" ht="28.5" customHeight="1">
      <c r="A2" s="9" t="s">
        <v>46</v>
      </c>
      <c r="B2" s="10" t="str">
        <f>IF(J2&gt;0,VLOOKUP(J2,Munkalap!A13:N44,13,FALSE)," ")</f>
        <v> </v>
      </c>
      <c r="C2" s="4" t="str">
        <f>IF(J2&gt;0,VLOOKUP(J2,Munkalap!A13:M44,2,FALSE)," ")</f>
        <v> </v>
      </c>
      <c r="E2" s="9" t="s">
        <v>46</v>
      </c>
      <c r="F2" s="10" t="str">
        <f>IF(J3&gt;0,VLOOKUP(J3,Munkalap!A13:N44,13,FALSE)," ")</f>
        <v> </v>
      </c>
      <c r="G2" s="4" t="str">
        <f>IF(J3&gt;0,VLOOKUP(J3,Munkalap!A13:M44,2,FALSE)," ")</f>
        <v> </v>
      </c>
      <c r="J2" s="14"/>
      <c r="K2" s="14"/>
    </row>
    <row r="3" spans="1:11" ht="28.5" customHeight="1">
      <c r="A3" s="9" t="s">
        <v>47</v>
      </c>
      <c r="B3" s="18"/>
      <c r="C3" s="5" t="str">
        <f>IF(K2&gt;0,IF(J2&gt;0,VLOOKUP(J2,Munkalap!A13:M44,10,FALSE)," "),IF(J2&gt;0,VLOOKUP(J2,Munkalap!A13:M44,7,FALSE)," "))</f>
        <v> </v>
      </c>
      <c r="E3" s="9" t="s">
        <v>47</v>
      </c>
      <c r="F3" s="18"/>
      <c r="G3" s="5" t="str">
        <f>IF(K3&gt;0,IF(J3&gt;0,VLOOKUP(J3,Munkalap!A13:M44,10,FALSE)," "),IF(J3&gt;0,VLOOKUP(J3,Munkalap!A13:M44,7,FALSE)," "))</f>
        <v> </v>
      </c>
      <c r="J3" s="14"/>
      <c r="K3" s="14"/>
    </row>
    <row r="4" spans="1:11" ht="28.5" customHeight="1">
      <c r="A4" s="13" t="s">
        <v>52</v>
      </c>
      <c r="B4" s="18"/>
      <c r="C4" s="6" t="str">
        <f>IF(K2&gt;0,IF(J2&gt;0,VLOOKUP(J2,Munkalap!A13:M44,11,FALSE)," "),IF(J2&gt;0,VLOOKUP(J2,Munkalap!A13:M44,8,FALSE)," "))</f>
        <v> </v>
      </c>
      <c r="E4" s="13" t="s">
        <v>52</v>
      </c>
      <c r="F4" s="18"/>
      <c r="G4" s="6" t="str">
        <f>IF(K3&gt;0,IF(J3&gt;0,VLOOKUP(J3,Munkalap!A13:M44,11,FALSE)," "),IF(J3&gt;0,VLOOKUP(J3,Munkalap!A13:M44,8,FALSE)," "))</f>
        <v> </v>
      </c>
      <c r="J4" s="14"/>
      <c r="K4" s="14"/>
    </row>
    <row r="5" spans="1:11" ht="28.5" customHeight="1">
      <c r="A5" s="16" t="str">
        <f>IF(IF(J2&gt;0,VLOOKUP(J2,Munkalap!A13:N44,5,FALSE)," ")&gt;0,IF(J2&gt;0,VLOOKUP(J2,Munkalap!A13:N44,5,FALSE)," "),"")</f>
        <v> </v>
      </c>
      <c r="B5" s="17"/>
      <c r="C5" s="11" t="str">
        <f>IF(K2&gt;0,IF(J2&gt;0,VLOOKUP(J2,Munkalap!A13:M44,12,FALSE)," "),IF(J2&gt;0,VLOOKUP(J2,Munkalap!A13:M44,9,FALSE)," "))</f>
        <v> </v>
      </c>
      <c r="E5" s="16" t="str">
        <f>IF(IF(J3&gt;0,VLOOKUP(J3,Munkalap!A13:N44,5,FALSE)," ")&gt;0,IF(J3&gt;0,VLOOKUP(J3,Munkalap!A13:N44,5,FALSE)," "),"")</f>
        <v> </v>
      </c>
      <c r="F5" s="17"/>
      <c r="G5" s="11" t="str">
        <f>IF(K3&gt;0,IF(J3&gt;0,VLOOKUP(J3,Munkalap!A13:M44,12,FALSE)," "),IF(J3&gt;0,VLOOKUP(J3,Munkalap!A13:M44,9,FALSE)," "))</f>
        <v> </v>
      </c>
      <c r="J5" s="14"/>
      <c r="K5" s="14"/>
    </row>
    <row r="6" spans="1:11" ht="28.5" customHeight="1">
      <c r="A6" s="12" t="s">
        <v>51</v>
      </c>
      <c r="B6" s="267" t="str">
        <f>IF(IF(J2&gt;0,VLOOKUP(J2,Munkalap!A13:N44,14,FALSE)," ")&gt;0,IF(J2&gt;0,VLOOKUP(J2,Munkalap!A13:N44,14,FALSE)," "),"")</f>
        <v> </v>
      </c>
      <c r="C6" s="267"/>
      <c r="E6" s="12" t="s">
        <v>51</v>
      </c>
      <c r="F6" s="267" t="str">
        <f>IF(IF(J3&gt;0,VLOOKUP(J3,Munkalap!A13:N44,14,FALSE)," ")&gt;0,IF(J3&gt;0,VLOOKUP(J3,Munkalap!A13:N44,14,FALSE)," "),"")</f>
        <v> </v>
      </c>
      <c r="G6" s="267" t="str">
        <f>IF(J3&gt;0,VLOOKUP(J3,Munkalap!A13:N44,14,FALSE)," ")</f>
        <v> </v>
      </c>
      <c r="J6" s="14"/>
      <c r="K6" s="14"/>
    </row>
    <row r="7" spans="1:11" ht="28.5" customHeight="1">
      <c r="A7" s="268">
        <f>IF(IF(J2&gt;0,Munkalap!H6,"")&gt;0,IF(J2&gt;0,Munkalap!H6,""),"")</f>
      </c>
      <c r="B7" s="269"/>
      <c r="C7" s="8">
        <f>IF(IF(J2&gt;0,Munkalap!#REF!,"")&gt;0,IF(J2&gt;0,Munkalap!#REF!,""),"")</f>
      </c>
      <c r="D7" s="7"/>
      <c r="E7" s="268">
        <f>IF(IF(J3&gt;0,Munkalap!H6,"")&gt;0,IF(J3&gt;0,Munkalap!H6,""),"")</f>
      </c>
      <c r="F7" s="269"/>
      <c r="G7" s="8">
        <f>IF(IF(J3&gt;0,Munkalap!#REF!,"")&gt;0,IF(J3&gt;0,Munkalap!#REF!,""),"")</f>
      </c>
      <c r="J7" s="14"/>
      <c r="K7" s="14"/>
    </row>
    <row r="8" spans="10:11" ht="15" customHeight="1">
      <c r="J8" s="14"/>
      <c r="K8" s="14"/>
    </row>
    <row r="9" spans="1:11" ht="28.5" customHeight="1" thickBot="1">
      <c r="A9" s="270" t="s">
        <v>45</v>
      </c>
      <c r="B9" s="271"/>
      <c r="C9" s="2" t="str">
        <f>IF(J4&gt;0,VLOOKUP(J4,Munkalap!C13:N44,2,FALSE)," ")</f>
        <v> </v>
      </c>
      <c r="E9" s="270" t="s">
        <v>45</v>
      </c>
      <c r="F9" s="271"/>
      <c r="G9" s="2" t="str">
        <f>IF(J5&gt;0,VLOOKUP(J5,Munkalap!C13:N44,2,FALSE)," ")</f>
        <v> </v>
      </c>
      <c r="J9" s="15"/>
      <c r="K9" s="15"/>
    </row>
    <row r="10" spans="1:7" ht="28.5" customHeight="1">
      <c r="A10" s="9" t="s">
        <v>46</v>
      </c>
      <c r="B10" s="10" t="str">
        <f>IF(J4&gt;0,VLOOKUP(J4,Munkalap!A13:N44,13,FALSE)," ")</f>
        <v> </v>
      </c>
      <c r="C10" s="4" t="str">
        <f>IF(J4&gt;0,VLOOKUP(J4,Munkalap!A13:M44,2,FALSE)," ")</f>
        <v> </v>
      </c>
      <c r="E10" s="9" t="s">
        <v>46</v>
      </c>
      <c r="F10" s="10" t="str">
        <f>IF(J5&gt;0,VLOOKUP(J5,Munkalap!A13:N44,13,FALSE)," ")</f>
        <v> </v>
      </c>
      <c r="G10" s="4" t="str">
        <f>IF(J5&gt;0,VLOOKUP(J5,Munkalap!A13:M44,2,FALSE)," ")</f>
        <v> </v>
      </c>
    </row>
    <row r="11" spans="1:7" ht="28.5" customHeight="1">
      <c r="A11" s="9" t="s">
        <v>47</v>
      </c>
      <c r="B11" s="18"/>
      <c r="C11" s="5" t="str">
        <f>IF(K4&gt;0,IF(J4&gt;0,VLOOKUP(J4,Munkalap!A13:M44,10,FALSE)," "),IF(J4&gt;0,VLOOKUP(J4,Munkalap!A13:M44,7,FALSE)," "))</f>
        <v> </v>
      </c>
      <c r="E11" s="9" t="s">
        <v>47</v>
      </c>
      <c r="F11" s="18"/>
      <c r="G11" s="5" t="str">
        <f>IF(K5&gt;0,IF(J5&gt;0,VLOOKUP(J5,Munkalap!A13:M44,10,FALSE)," "),IF(J5&gt;0,VLOOKUP(J5,Munkalap!A13:M44,7,FALSE)," "))</f>
        <v> </v>
      </c>
    </row>
    <row r="12" spans="1:7" ht="28.5" customHeight="1">
      <c r="A12" s="13" t="s">
        <v>52</v>
      </c>
      <c r="B12" s="18"/>
      <c r="C12" s="6" t="str">
        <f>IF(K4&gt;0,IF(J4&gt;0,VLOOKUP(J4,Munkalap!A13:M44,11,FALSE)," "),IF(J4&gt;0,VLOOKUP(J4,Munkalap!A13:M44,8,FALSE)," "))</f>
        <v> </v>
      </c>
      <c r="E12" s="13" t="s">
        <v>52</v>
      </c>
      <c r="F12" s="18"/>
      <c r="G12" s="6" t="str">
        <f>IF(K5&gt;0,IF(J5&gt;0,VLOOKUP(J5,Munkalap!A13:M44,11,FALSE)," "),IF(J5&gt;0,VLOOKUP(J5,Munkalap!A13:M44,8,FALSE)," "))</f>
        <v> </v>
      </c>
    </row>
    <row r="13" spans="1:7" ht="28.5" customHeight="1">
      <c r="A13" s="16" t="str">
        <f>IF(IF(J4&gt;0,VLOOKUP(J4,Munkalap!A13:N44,5,FALSE)," ")&gt;0,IF(J4&gt;0,VLOOKUP(J4,Munkalap!A13:N44,5,FALSE)," "),"")</f>
        <v> </v>
      </c>
      <c r="B13" s="17"/>
      <c r="C13" s="11" t="str">
        <f>IF(K4&gt;0,IF(J4&gt;0,VLOOKUP(J4,Munkalap!A13:M44,12,FALSE)," "),IF(J4&gt;0,VLOOKUP(J4,Munkalap!A13:M44,9,FALSE)," "))</f>
        <v> </v>
      </c>
      <c r="E13" s="16" t="str">
        <f>IF(IF(J5&gt;0,VLOOKUP(J5,Munkalap!A13:N44,5,FALSE)," ")&gt;0,IF(J5&gt;0,VLOOKUP(J5,Munkalap!A13:N44,5,FALSE)," "),"")</f>
        <v> </v>
      </c>
      <c r="F13" s="17"/>
      <c r="G13" s="11" t="str">
        <f>IF(K5&gt;0,IF(J5&gt;0,VLOOKUP(J5,Munkalap!A13:M44,12,FALSE)," "),IF(J5&gt;0,VLOOKUP(J5,Munkalap!A13:M44,9,FALSE)," "))</f>
        <v> </v>
      </c>
    </row>
    <row r="14" spans="1:7" ht="28.5" customHeight="1">
      <c r="A14" s="12" t="s">
        <v>51</v>
      </c>
      <c r="B14" s="267" t="str">
        <f>IF(IF(J4&gt;0,VLOOKUP(J4,Munkalap!A13:N44,14,FALSE)," ")&gt;0,IF(J4&gt;0,VLOOKUP(J4,Munkalap!A13:N44,14,FALSE)," "),"")</f>
        <v> </v>
      </c>
      <c r="C14" s="267" t="str">
        <f>IF(J4&gt;0,VLOOKUP(J4,Munkalap!A13:N44,14,FALSE)," ")</f>
        <v> </v>
      </c>
      <c r="E14" s="12" t="s">
        <v>51</v>
      </c>
      <c r="F14" s="267" t="str">
        <f>IF(IF(J5&gt;0,VLOOKUP(J5,Munkalap!A13:N44,14,FALSE)," ")&gt;0,IF(J5&gt;0,VLOOKUP(J5,Munkalap!A13:N44,14,FALSE)," "),"")</f>
        <v> </v>
      </c>
      <c r="G14" s="267" t="str">
        <f>IF(J5&gt;0,VLOOKUP(J5,Munkalap!A13:N44,14,FALSE)," ")</f>
        <v> </v>
      </c>
    </row>
    <row r="15" spans="1:7" ht="28.5" customHeight="1">
      <c r="A15" s="268">
        <f>IF(IF(J4&gt;0,Munkalap!H6,"")&gt;0,IF(J4&gt;0,Munkalap!H6,""),"")</f>
      </c>
      <c r="B15" s="269"/>
      <c r="C15" s="8">
        <f>IF(IF(J4&gt;0,Munkalap!#REF!,"")&gt;0,IF(J4&gt;0,Munkalap!#REF!,""),"")</f>
      </c>
      <c r="E15" s="268">
        <f>IF(IF(J5&gt;0,Munkalap!H6,"")&gt;0,IF(J5&gt;0,Munkalap!H6,""),"")</f>
      </c>
      <c r="F15" s="269"/>
      <c r="G15" s="8">
        <f>IF(IF(J5&gt;0,Munkalap!#REF!,"")&gt;0,IF(J5&gt;0,Munkalap!#REF!,""),"")</f>
      </c>
    </row>
    <row r="16" ht="15" customHeight="1"/>
    <row r="17" spans="1:7" ht="28.5" customHeight="1">
      <c r="A17" s="270" t="s">
        <v>45</v>
      </c>
      <c r="B17" s="271"/>
      <c r="C17" s="2" t="str">
        <f>IF(J6&gt;0,VLOOKUP(J6,Munkalap!C13:N44,2,FALSE)," ")</f>
        <v> </v>
      </c>
      <c r="E17" s="270" t="s">
        <v>45</v>
      </c>
      <c r="F17" s="271"/>
      <c r="G17" s="2" t="str">
        <f>IF(J7&gt;0,VLOOKUP(J7,Munkalap!C13:N44,2,FALSE)," ")</f>
        <v> </v>
      </c>
    </row>
    <row r="18" spans="1:7" ht="28.5" customHeight="1">
      <c r="A18" s="9" t="s">
        <v>46</v>
      </c>
      <c r="B18" s="10" t="str">
        <f>IF(J6&gt;0,VLOOKUP(J6,Munkalap!A13:N44,13,FALSE)," ")</f>
        <v> </v>
      </c>
      <c r="C18" s="4" t="str">
        <f>IF(J6&gt;0,VLOOKUP(J6,Munkalap!A13:M44,2,FALSE)," ")</f>
        <v> </v>
      </c>
      <c r="E18" s="9" t="s">
        <v>46</v>
      </c>
      <c r="F18" s="10" t="str">
        <f>IF(J7&gt;0,VLOOKUP(J7,Munkalap!A13:N44,13,FALSE)," ")</f>
        <v> </v>
      </c>
      <c r="G18" s="4" t="str">
        <f>IF(J7&gt;0,VLOOKUP(J7,Munkalap!A13:M44,2,FALSE)," ")</f>
        <v> </v>
      </c>
    </row>
    <row r="19" spans="1:7" ht="28.5" customHeight="1">
      <c r="A19" s="9" t="s">
        <v>47</v>
      </c>
      <c r="B19" s="18"/>
      <c r="C19" s="5" t="str">
        <f>IF(K6&gt;0,IF(J6&gt;0,VLOOKUP(J6,Munkalap!A13:M44,10,FALSE)," "),IF(J6&gt;0,VLOOKUP(J6,Munkalap!A13:M44,7,FALSE)," "))</f>
        <v> </v>
      </c>
      <c r="E19" s="9" t="s">
        <v>47</v>
      </c>
      <c r="F19" s="18"/>
      <c r="G19" s="5" t="str">
        <f>IF(K7&gt;0,IF(J7&gt;0,VLOOKUP(J7,Munkalap!A13:M44,10,FALSE)," "),IF(J7&gt;0,VLOOKUP(J7,Munkalap!A13:M44,7,FALSE)," "))</f>
        <v> </v>
      </c>
    </row>
    <row r="20" spans="1:7" ht="28.5" customHeight="1">
      <c r="A20" s="13" t="s">
        <v>52</v>
      </c>
      <c r="B20" s="18"/>
      <c r="C20" s="6" t="str">
        <f>IF(K6&gt;0,IF(J6&gt;0,VLOOKUP(J6,Munkalap!A13:M44,11,FALSE)," "),IF(J6&gt;0,VLOOKUP(J6,Munkalap!A13:M44,8,FALSE)," "))</f>
        <v> </v>
      </c>
      <c r="E20" s="13" t="s">
        <v>52</v>
      </c>
      <c r="F20" s="18"/>
      <c r="G20" s="6" t="str">
        <f>IF(K7&gt;0,IF(J7&gt;0,VLOOKUP(J7,Munkalap!A13:M44,11,FALSE)," "),IF(J7&gt;0,VLOOKUP(J7,Munkalap!A13:M44,8,FALSE)," "))</f>
        <v> </v>
      </c>
    </row>
    <row r="21" spans="1:7" ht="28.5" customHeight="1">
      <c r="A21" s="16" t="str">
        <f>IF(IF(J6&gt;0,VLOOKUP(J6,Munkalap!A13:N44,5,FALSE)," ")&gt;0,IF(J6&gt;0,VLOOKUP(J6,Munkalap!A13:N44,5,FALSE)," "),"")</f>
        <v> </v>
      </c>
      <c r="B21" s="17"/>
      <c r="C21" s="11" t="str">
        <f>IF(K6&gt;0,IF(J6&gt;0,VLOOKUP(J6,Munkalap!A13:M44,12,FALSE)," "),IF(J6&gt;0,VLOOKUP(J6,Munkalap!A13:M44,9,FALSE)," "))</f>
        <v> </v>
      </c>
      <c r="E21" s="16" t="str">
        <f>IF(IF(J7&gt;0,VLOOKUP(J7,Munkalap!A13:N44,5,FALSE)," ")&gt;0,IF(J7&gt;0,VLOOKUP(J7,Munkalap!A13:N44,5,FALSE)," "),"")</f>
        <v> </v>
      </c>
      <c r="F21" s="17"/>
      <c r="G21" s="11" t="str">
        <f>IF(K7&gt;0,IF(J7&gt;0,VLOOKUP(J7,Munkalap!A13:M44,12,FALSE)," "),IF(J7&gt;0,VLOOKUP(J7,Munkalap!A13:M44,9,FALSE)," "))</f>
        <v> </v>
      </c>
    </row>
    <row r="22" spans="1:7" ht="28.5" customHeight="1">
      <c r="A22" s="12" t="s">
        <v>51</v>
      </c>
      <c r="B22" s="267" t="str">
        <f>IF(IF(J6&gt;0,VLOOKUP(J6,Munkalap!A13:N44,14,FALSE)," ")&gt;0,IF(J6&gt;0,VLOOKUP(J6,Munkalap!A13:N44,14,FALSE)," "),"")</f>
        <v> </v>
      </c>
      <c r="C22" s="267" t="str">
        <f>IF(J6&gt;0,VLOOKUP(J6,Munkalap!A13:N44,14,FALSE)," ")</f>
        <v> </v>
      </c>
      <c r="E22" s="12" t="s">
        <v>51</v>
      </c>
      <c r="F22" s="267" t="str">
        <f>IF(IF(J7&gt;0,VLOOKUP(J7,Munkalap!A13:N44,14,FALSE)," ")&gt;0,IF(J7&gt;0,VLOOKUP(J7,Munkalap!A13:N44,14,FALSE)," "),"")</f>
        <v> </v>
      </c>
      <c r="G22" s="267" t="str">
        <f>IF(J7&gt;0,VLOOKUP(J7,Munkalap!A13:N44,14,FALSE)," ")</f>
        <v> </v>
      </c>
    </row>
    <row r="23" spans="1:7" ht="28.5" customHeight="1">
      <c r="A23" s="268">
        <f>IF(IF(J6&gt;0,Munkalap!H6,"")&gt;0,IF(J6&gt;0,Munkalap!H6,""),"")</f>
      </c>
      <c r="B23" s="269"/>
      <c r="C23" s="8">
        <f>IF(IF(J6&gt;0,Munkalap!#REF!,"")&gt;0,IF(J6&gt;0,Munkalap!#REF!,""),"")</f>
      </c>
      <c r="E23" s="268">
        <f>IF(IF(J7&gt;0,Munkalap!H6,"")&gt;0,IF(J7&gt;0,Munkalap!H6,""),"")</f>
      </c>
      <c r="F23" s="269"/>
      <c r="G23" s="8">
        <f>IF(IF(J7&gt;0,Munkalap!#REF!,"")&gt;0,IF(J7&gt;0,Munkalap!#REF!,""),"")</f>
      </c>
    </row>
    <row r="24" ht="15" customHeight="1"/>
    <row r="25" spans="1:7" ht="28.5" customHeight="1">
      <c r="A25" s="270" t="s">
        <v>45</v>
      </c>
      <c r="B25" s="271"/>
      <c r="C25" s="2" t="str">
        <f>IF(J8&gt;0,VLOOKUP(J8,Munkalap!C13:N44,2,FALSE)," ")</f>
        <v> </v>
      </c>
      <c r="E25" s="270" t="s">
        <v>45</v>
      </c>
      <c r="F25" s="271"/>
      <c r="G25" s="2" t="str">
        <f>IF(J9&gt;0,VLOOKUP(J9,Munkalap!C13:N44,2,FALSE)," ")</f>
        <v> </v>
      </c>
    </row>
    <row r="26" spans="1:7" ht="28.5" customHeight="1">
      <c r="A26" s="9" t="s">
        <v>46</v>
      </c>
      <c r="B26" s="10" t="str">
        <f>IF(J8&gt;0,VLOOKUP(J8,Munkalap!A13:N44,13,FALSE)," ")</f>
        <v> </v>
      </c>
      <c r="C26" s="4" t="str">
        <f>IF(J8&gt;0,VLOOKUP(J8,Munkalap!A13:M44,2,FALSE)," ")</f>
        <v> </v>
      </c>
      <c r="E26" s="9" t="s">
        <v>46</v>
      </c>
      <c r="F26" s="10" t="str">
        <f>IF(J9&gt;0,VLOOKUP(J9,Munkalap!A13:N44,13,FALSE)," ")</f>
        <v> </v>
      </c>
      <c r="G26" s="4" t="str">
        <f>IF(J9&gt;0,VLOOKUP(J9,Munkalap!A13:M44,2,FALSE)," ")</f>
        <v> </v>
      </c>
    </row>
    <row r="27" spans="1:7" ht="28.5" customHeight="1">
      <c r="A27" s="9" t="s">
        <v>47</v>
      </c>
      <c r="B27" s="18"/>
      <c r="C27" s="5" t="str">
        <f>IF(K8&gt;0,IF(J8&gt;0,VLOOKUP(J8,Munkalap!A13:M44,10,FALSE)," "),IF(J8&gt;0,VLOOKUP(J8,Munkalap!A13:M44,7,FALSE)," "))</f>
        <v> </v>
      </c>
      <c r="E27" s="9" t="s">
        <v>47</v>
      </c>
      <c r="F27" s="18"/>
      <c r="G27" s="5" t="str">
        <f>IF(K9&gt;0,IF(J9&gt;0,VLOOKUP(J9,Munkalap!A13:M44,10,FALSE)," "),IF(J9&gt;0,VLOOKUP(J9,Munkalap!A13:M44,7,FALSE)," "))</f>
        <v> </v>
      </c>
    </row>
    <row r="28" spans="1:7" ht="28.5" customHeight="1">
      <c r="A28" s="13" t="s">
        <v>52</v>
      </c>
      <c r="B28" s="18"/>
      <c r="C28" s="6" t="str">
        <f>IF(K8&gt;0,IF(J8&gt;0,VLOOKUP(J8,Munkalap!A13:M44,11,FALSE)," "),IF(J8&gt;0,VLOOKUP(J8,Munkalap!A13:M44,8,FALSE)," "))</f>
        <v> </v>
      </c>
      <c r="E28" s="13" t="s">
        <v>52</v>
      </c>
      <c r="F28" s="18"/>
      <c r="G28" s="6" t="str">
        <f>IF(K9&gt;0,IF(J9&gt;0,VLOOKUP(J9,Munkalap!A13:M44,11,FALSE)," "),IF(J9&gt;0,VLOOKUP(J9,Munkalap!A13:M44,8,FALSE)," "))</f>
        <v> </v>
      </c>
    </row>
    <row r="29" spans="1:7" ht="28.5" customHeight="1">
      <c r="A29" s="16" t="str">
        <f>IF(IF(J8&gt;0,VLOOKUP(J8,Munkalap!A13:N44,5,FALSE)," ")&gt;0,IF(J8&gt;0,VLOOKUP(J8,Munkalap!A13:N44,5,FALSE)," "),"")</f>
        <v> </v>
      </c>
      <c r="B29" s="17"/>
      <c r="C29" s="11" t="str">
        <f>IF(K8&gt;0,IF(J8&gt;0,VLOOKUP(J8,Munkalap!A13:M44,12,FALSE)," "),IF(J8&gt;0,VLOOKUP(J8,Munkalap!A13:M44,9,FALSE)," "))</f>
        <v> </v>
      </c>
      <c r="E29" s="16" t="str">
        <f>IF(IF(J9&gt;0,VLOOKUP(J9,Munkalap!A13:N44,5,FALSE)," ")&gt;0,IF(J9&gt;0,VLOOKUP(J9,Munkalap!A13:N44,5,FALSE)," "),"")</f>
        <v> </v>
      </c>
      <c r="F29" s="17"/>
      <c r="G29" s="11" t="str">
        <f>IF(K9&gt;0,IF(J9&gt;0,VLOOKUP(J9,Munkalap!A13:M44,12,FALSE)," "),IF(J9&gt;0,VLOOKUP(J9,Munkalap!A13:M44,9,FALSE)," "))</f>
        <v> </v>
      </c>
    </row>
    <row r="30" spans="1:7" ht="28.5" customHeight="1">
      <c r="A30" s="12" t="s">
        <v>51</v>
      </c>
      <c r="B30" s="267" t="str">
        <f>IF(IF(J8&gt;0,VLOOKUP(J8,Munkalap!A13:N44,14,FALSE)," ")&gt;0,IF(J8&gt;0,VLOOKUP(J8,Munkalap!A13:N44,14,FALSE)," "),"")</f>
        <v> </v>
      </c>
      <c r="C30" s="267" t="str">
        <f>IF(J8&gt;0,VLOOKUP(J8,Munkalap!A13:N44,14,FALSE)," ")</f>
        <v> </v>
      </c>
      <c r="E30" s="12" t="s">
        <v>51</v>
      </c>
      <c r="F30" s="267" t="str">
        <f>IF(IF(J9&gt;0,VLOOKUP(J9,Munkalap!A13:N44,14,FALSE)," ")&gt;0,IF(J9&gt;0,VLOOKUP(J9,Munkalap!A13:N44,14,FALSE)," "),"")</f>
        <v> </v>
      </c>
      <c r="G30" s="267" t="str">
        <f>IF(J9&gt;0,VLOOKUP(J9,Munkalap!A13:N44,14,FALSE)," ")</f>
        <v> </v>
      </c>
    </row>
    <row r="31" spans="1:7" ht="28.5" customHeight="1">
      <c r="A31" s="268">
        <f>IF(IF(J8&gt;0,Munkalap!H6,"")&gt;0,IF(J8&gt;0,Munkalap!H6,""),"")</f>
      </c>
      <c r="B31" s="269"/>
      <c r="C31" s="8">
        <f>IF(IF(J8&gt;0,Munkalap!#REF!,"")&gt;0,IF(J8&gt;0,Munkalap!#REF!,""),"")</f>
      </c>
      <c r="E31" s="268">
        <f>IF(IF(J9&gt;0,Munkalap!H6,"")&gt;0,IF(J9&gt;0,Munkalap!H6,""),"")</f>
      </c>
      <c r="F31" s="269"/>
      <c r="G31" s="8">
        <f>IF(IF(J9&gt;0,Munkalap!#REF!,"")&gt;0,IF(J9&gt;0,Munkalap!#REF!,""),"")</f>
      </c>
    </row>
  </sheetData>
  <sheetProtection/>
  <mergeCells count="24">
    <mergeCell ref="A17:B17"/>
    <mergeCell ref="E17:F17"/>
    <mergeCell ref="E15:F15"/>
    <mergeCell ref="A15:B15"/>
    <mergeCell ref="F14:G14"/>
    <mergeCell ref="B14:C14"/>
    <mergeCell ref="A1:B1"/>
    <mergeCell ref="E1:F1"/>
    <mergeCell ref="A9:B9"/>
    <mergeCell ref="E9:F9"/>
    <mergeCell ref="A7:B7"/>
    <mergeCell ref="B6:C6"/>
    <mergeCell ref="F6:G6"/>
    <mergeCell ref="E7:F7"/>
    <mergeCell ref="A31:B31"/>
    <mergeCell ref="F30:G30"/>
    <mergeCell ref="E31:F31"/>
    <mergeCell ref="A25:B25"/>
    <mergeCell ref="E25:F25"/>
    <mergeCell ref="B22:C22"/>
    <mergeCell ref="A23:B23"/>
    <mergeCell ref="F22:G22"/>
    <mergeCell ref="E23:F23"/>
    <mergeCell ref="B30:C30"/>
  </mergeCells>
  <printOptions/>
  <pageMargins left="0.07874015748031496" right="0.07874015748031496" top="0.11811023622047245" bottom="0.11811023622047245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C224"/>
  <sheetViews>
    <sheetView view="pageBreakPreview" zoomScale="85" zoomScaleSheetLayoutView="85" zoomScalePageLayoutView="150" workbookViewId="0" topLeftCell="A1">
      <selection activeCell="C3" sqref="C3"/>
    </sheetView>
  </sheetViews>
  <sheetFormatPr defaultColWidth="9.140625" defaultRowHeight="12.75"/>
  <cols>
    <col min="1" max="2" width="16.00390625" style="0" customWidth="1"/>
    <col min="3" max="3" width="17.00390625" style="0" customWidth="1"/>
  </cols>
  <sheetData>
    <row r="1" spans="1:3" ht="30" customHeight="1">
      <c r="A1" s="272" t="s">
        <v>45</v>
      </c>
      <c r="B1" s="273"/>
      <c r="C1" s="19">
        <f>IF(Munkalap!A13&gt;0,VLOOKUP(Munkalap!A13,Munkalap!$A$13:P44,15,FALSE)," ")</f>
      </c>
    </row>
    <row r="2" spans="1:3" ht="30" customHeight="1">
      <c r="A2" s="9" t="s">
        <v>46</v>
      </c>
      <c r="B2" s="24">
        <f>IF(Munkalap!A13&gt;0,VLOOKUP(Munkalap!A13,Munkalap!A13:N44,13,FALSE)," ")</f>
        <v>0</v>
      </c>
      <c r="C2" s="26">
        <f>IF(Munkalap!A13&gt;0,VLOOKUP(Munkalap!A13,Munkalap!$A$13:$P$44,14,FALSE)," ")</f>
        <v>0</v>
      </c>
    </row>
    <row r="3" spans="1:3" ht="26.25" customHeight="1">
      <c r="A3" s="9" t="s">
        <v>47</v>
      </c>
      <c r="B3" s="18"/>
      <c r="C3" s="21">
        <f>IF(Munkalap!A13&gt;0,VLOOKUP(Munkalap!A13,Munkalap!A13:N44,10,FALSE)," ")</f>
        <v>0</v>
      </c>
    </row>
    <row r="4" spans="1:3" ht="26.25" customHeight="1">
      <c r="A4" s="9" t="s">
        <v>52</v>
      </c>
      <c r="B4" s="18"/>
      <c r="C4" s="22">
        <f>IF(Munkalap!A13&gt;0,VLOOKUP(Munkalap!A13,Munkalap!A13:N44,11,FALSE)," ")</f>
        <v>0</v>
      </c>
    </row>
    <row r="5" spans="1:3" ht="26.25" customHeight="1">
      <c r="A5" s="274">
        <f>IF(Munkalap!A14&gt;0,VLOOKUP(Munkalap!A14,Munkalap!A14:N51,5,FALSE)," ")</f>
        <v>0</v>
      </c>
      <c r="B5" s="275"/>
      <c r="C5" s="23">
        <f>IF(Munkalap!A13&gt;0,VLOOKUP(Munkalap!A13,Munkalap!A13:N44,12,FALSE)," ")</f>
      </c>
    </row>
    <row r="6" spans="1:3" ht="33" customHeight="1">
      <c r="A6" s="20" t="s">
        <v>51</v>
      </c>
      <c r="B6" s="267">
        <f>IF(Munkalap!A13&gt;0,VLOOKUP(Munkalap!A13,Munkalap!$A$13:$P$44,16,FALSE)," ")</f>
        <v>0</v>
      </c>
      <c r="C6" s="267"/>
    </row>
    <row r="7" spans="1:3" ht="24" customHeight="1">
      <c r="A7" s="268">
        <f>IF(Munkalap!$J$6&gt;0,Munkalap!$J$6,"")</f>
      </c>
      <c r="B7" s="269"/>
      <c r="C7" s="25">
        <f>IF(Munkalap!$N$3&gt;0,Munkalap!$N$3,"")</f>
      </c>
    </row>
    <row r="8" spans="1:3" ht="30" customHeight="1">
      <c r="A8" s="272" t="s">
        <v>45</v>
      </c>
      <c r="B8" s="273"/>
      <c r="C8" s="19">
        <f>IF(Munkalap!A14&gt;0,VLOOKUP(Munkalap!A14,Munkalap!$A$13:P44,15,FALSE)," ")</f>
      </c>
    </row>
    <row r="9" spans="1:3" ht="30" customHeight="1">
      <c r="A9" s="9" t="s">
        <v>46</v>
      </c>
      <c r="B9" s="24">
        <f>IF(Munkalap!A14&gt;0,VLOOKUP(Munkalap!A14,Munkalap!A14:N51,13,FALSE)," ")</f>
        <v>0</v>
      </c>
      <c r="C9" s="26">
        <f>IF(Munkalap!A14&gt;0,VLOOKUP(Munkalap!A14,Munkalap!$A$13:$P$44,14,FALSE)," ")</f>
        <v>0</v>
      </c>
    </row>
    <row r="10" spans="1:3" ht="26.25" customHeight="1">
      <c r="A10" s="9" t="s">
        <v>47</v>
      </c>
      <c r="B10" s="18"/>
      <c r="C10" s="21">
        <f>IF(Munkalap!A14&gt;0,VLOOKUP(Munkalap!A14,Munkalap!A14:N51,10,FALSE)," ")</f>
        <v>0</v>
      </c>
    </row>
    <row r="11" spans="1:3" ht="26.25" customHeight="1">
      <c r="A11" s="9" t="s">
        <v>52</v>
      </c>
      <c r="B11" s="18"/>
      <c r="C11" s="22">
        <f>IF(Munkalap!A14&gt;0,VLOOKUP(Munkalap!A14,Munkalap!A14:N51,11,FALSE)," ")</f>
        <v>0</v>
      </c>
    </row>
    <row r="12" spans="1:3" ht="26.25" customHeight="1">
      <c r="A12" s="274">
        <f>IF(Munkalap!A14&gt;0,VLOOKUP(Munkalap!A14,Munkalap!A14:N51,5,FALSE)," ")</f>
        <v>0</v>
      </c>
      <c r="B12" s="275"/>
      <c r="C12" s="23">
        <f>IF(Munkalap!A14&gt;0,VLOOKUP(Munkalap!A14,Munkalap!A14:N51,12,FALSE)," ")</f>
      </c>
    </row>
    <row r="13" spans="1:3" ht="33" customHeight="1">
      <c r="A13" s="20" t="s">
        <v>51</v>
      </c>
      <c r="B13" s="267">
        <f>IF(Munkalap!A14&gt;0,VLOOKUP(Munkalap!A14,Munkalap!$A$13:$P$44,16,FALSE)," ")</f>
        <v>0</v>
      </c>
      <c r="C13" s="267"/>
    </row>
    <row r="14" spans="1:3" ht="24" customHeight="1">
      <c r="A14" s="268">
        <f>IF(Munkalap!$J$6&gt;0,Munkalap!$J$6,"")</f>
      </c>
      <c r="B14" s="269"/>
      <c r="C14" s="25">
        <f>IF(Munkalap!$N$3&gt;0,Munkalap!$N$3,"")</f>
      </c>
    </row>
    <row r="15" spans="1:3" ht="30" customHeight="1">
      <c r="A15" s="272" t="s">
        <v>45</v>
      </c>
      <c r="B15" s="273"/>
      <c r="C15" s="19">
        <f>IF(Munkalap!A15&gt;0,VLOOKUP(Munkalap!A15,Munkalap!$A$13:P44,15,FALSE)," ")</f>
      </c>
    </row>
    <row r="16" spans="1:3" ht="30" customHeight="1">
      <c r="A16" s="9" t="s">
        <v>46</v>
      </c>
      <c r="B16" s="24">
        <f>IF(Munkalap!A15&gt;0,VLOOKUP(Munkalap!A15,Munkalap!A15:N58,13,FALSE)," ")</f>
        <v>0</v>
      </c>
      <c r="C16" s="26">
        <f>IF(Munkalap!A15&gt;0,VLOOKUP(Munkalap!A15,Munkalap!$A$13:$P$44,14,FALSE)," ")</f>
        <v>0</v>
      </c>
    </row>
    <row r="17" spans="1:3" ht="26.25" customHeight="1">
      <c r="A17" s="9" t="s">
        <v>47</v>
      </c>
      <c r="B17" s="18"/>
      <c r="C17" s="21">
        <f>IF(Munkalap!A15&gt;0,VLOOKUP(Munkalap!A15,Munkalap!A15:N58,10,FALSE)," ")</f>
        <v>0</v>
      </c>
    </row>
    <row r="18" spans="1:3" ht="26.25" customHeight="1">
      <c r="A18" s="9" t="s">
        <v>52</v>
      </c>
      <c r="B18" s="18"/>
      <c r="C18" s="22">
        <f>IF(Munkalap!A15&gt;0,VLOOKUP(Munkalap!A15,Munkalap!A15:N58,11,FALSE)," ")</f>
        <v>0</v>
      </c>
    </row>
    <row r="19" spans="1:3" ht="26.25" customHeight="1">
      <c r="A19" s="274">
        <f>IF(Munkalap!A15&gt;0,VLOOKUP(Munkalap!A15,Munkalap!A15:N58,5,FALSE)," ")</f>
        <v>0</v>
      </c>
      <c r="B19" s="275"/>
      <c r="C19" s="23">
        <f>IF(Munkalap!A15&gt;0,VLOOKUP(Munkalap!A15,Munkalap!A15:N58,12,FALSE)," ")</f>
      </c>
    </row>
    <row r="20" spans="1:3" ht="33" customHeight="1">
      <c r="A20" s="20" t="s">
        <v>51</v>
      </c>
      <c r="B20" s="267">
        <f>IF(Munkalap!A15&gt;0,VLOOKUP(Munkalap!A15,Munkalap!$A$13:$P$44,16,FALSE)," ")</f>
        <v>0</v>
      </c>
      <c r="C20" s="267"/>
    </row>
    <row r="21" spans="1:3" ht="24" customHeight="1">
      <c r="A21" s="268">
        <f>IF(Munkalap!$J$6&gt;0,Munkalap!$J$6,"")</f>
      </c>
      <c r="B21" s="269"/>
      <c r="C21" s="25">
        <f>IF(Munkalap!$N$3&gt;0,Munkalap!$N$3,"")</f>
      </c>
    </row>
    <row r="22" spans="1:3" ht="30" customHeight="1">
      <c r="A22" s="272" t="s">
        <v>45</v>
      </c>
      <c r="B22" s="273"/>
      <c r="C22" s="19">
        <f>IF(Munkalap!A16&gt;0,VLOOKUP(Munkalap!A16,Munkalap!$A$13:P44,15,FALSE)," ")</f>
      </c>
    </row>
    <row r="23" spans="1:3" ht="30" customHeight="1">
      <c r="A23" s="9" t="s">
        <v>46</v>
      </c>
      <c r="B23" s="24">
        <f>IF(Munkalap!A16&gt;0,VLOOKUP(Munkalap!A16,Munkalap!A16:N61,13,FALSE)," ")</f>
        <v>0</v>
      </c>
      <c r="C23" s="26">
        <f>IF(Munkalap!A16&gt;0,VLOOKUP(Munkalap!A16,Munkalap!$A$13:$P$44,14,FALSE)," ")</f>
        <v>0</v>
      </c>
    </row>
    <row r="24" spans="1:3" ht="26.25" customHeight="1">
      <c r="A24" s="9" t="s">
        <v>47</v>
      </c>
      <c r="B24" s="18"/>
      <c r="C24" s="21">
        <f>IF(Munkalap!A16&gt;0,VLOOKUP(Munkalap!A16,Munkalap!A16:N61,10,FALSE)," ")</f>
        <v>0</v>
      </c>
    </row>
    <row r="25" spans="1:3" ht="26.25" customHeight="1">
      <c r="A25" s="9" t="s">
        <v>52</v>
      </c>
      <c r="B25" s="18"/>
      <c r="C25" s="22">
        <f>IF(Munkalap!A16&gt;0,VLOOKUP(Munkalap!A16,Munkalap!A16:N61,11,FALSE)," ")</f>
        <v>0</v>
      </c>
    </row>
    <row r="26" spans="1:3" ht="26.25" customHeight="1">
      <c r="A26" s="274">
        <f>IF(Munkalap!A16&gt;0,VLOOKUP(Munkalap!A16,Munkalap!A16:N61,5,FALSE)," ")</f>
        <v>0</v>
      </c>
      <c r="B26" s="275"/>
      <c r="C26" s="23">
        <f>IF(Munkalap!A16&gt;0,VLOOKUP(Munkalap!A16,Munkalap!A16:N61,12,FALSE)," ")</f>
      </c>
    </row>
    <row r="27" spans="1:3" ht="33" customHeight="1">
      <c r="A27" s="20" t="s">
        <v>51</v>
      </c>
      <c r="B27" s="267">
        <f>IF(Munkalap!A16&gt;0,VLOOKUP(Munkalap!A16,Munkalap!$A$13:$P$44,16,FALSE)," ")</f>
        <v>0</v>
      </c>
      <c r="C27" s="267"/>
    </row>
    <row r="28" spans="1:3" ht="24" customHeight="1">
      <c r="A28" s="268">
        <f>IF(Munkalap!$J$6&gt;0,Munkalap!$J$6,"")</f>
      </c>
      <c r="B28" s="269"/>
      <c r="C28" s="25">
        <f>IF(Munkalap!$N$3&gt;0,Munkalap!$N$3,"")</f>
      </c>
    </row>
    <row r="29" spans="1:3" ht="30" customHeight="1">
      <c r="A29" s="272" t="s">
        <v>45</v>
      </c>
      <c r="B29" s="273"/>
      <c r="C29" s="19">
        <f>IF(Munkalap!A17&gt;0,VLOOKUP(Munkalap!A17,Munkalap!$A$13:P44,15,FALSE)," ")</f>
      </c>
    </row>
    <row r="30" spans="1:3" ht="30" customHeight="1">
      <c r="A30" s="9" t="s">
        <v>46</v>
      </c>
      <c r="B30" s="24">
        <f>IF(Munkalap!A17&gt;0,VLOOKUP(Munkalap!A17,Munkalap!A17:N61,13,FALSE)," ")</f>
        <v>0</v>
      </c>
      <c r="C30" s="26">
        <f>IF(Munkalap!A17&gt;0,VLOOKUP(Munkalap!A17,Munkalap!$A$13:$P$44,14,FALSE)," ")</f>
        <v>0</v>
      </c>
    </row>
    <row r="31" spans="1:3" ht="26.25" customHeight="1">
      <c r="A31" s="9" t="s">
        <v>47</v>
      </c>
      <c r="B31" s="18"/>
      <c r="C31" s="21">
        <f>IF(Munkalap!A17&gt;0,VLOOKUP(Munkalap!A17,Munkalap!A17:N61,10,FALSE)," ")</f>
        <v>0</v>
      </c>
    </row>
    <row r="32" spans="1:3" ht="26.25" customHeight="1">
      <c r="A32" s="9" t="s">
        <v>52</v>
      </c>
      <c r="B32" s="18"/>
      <c r="C32" s="22">
        <f>IF(Munkalap!A17&gt;0,VLOOKUP(Munkalap!A17,Munkalap!A17:N61,11,FALSE)," ")</f>
        <v>0</v>
      </c>
    </row>
    <row r="33" spans="1:3" ht="26.25" customHeight="1">
      <c r="A33" s="274">
        <f>IF(Munkalap!A17&gt;0,VLOOKUP(Munkalap!A17,Munkalap!A17:N61,5,FALSE)," ")</f>
        <v>0</v>
      </c>
      <c r="B33" s="275"/>
      <c r="C33" s="23">
        <f>IF(Munkalap!A17&gt;0,VLOOKUP(Munkalap!A17,Munkalap!A17:N61,12,FALSE)," ")</f>
      </c>
    </row>
    <row r="34" spans="1:3" ht="33" customHeight="1">
      <c r="A34" s="20" t="s">
        <v>51</v>
      </c>
      <c r="B34" s="267">
        <f>IF(Munkalap!A17&gt;0,VLOOKUP(Munkalap!A17,Munkalap!$A$13:$P$44,16,FALSE)," ")</f>
        <v>0</v>
      </c>
      <c r="C34" s="267"/>
    </row>
    <row r="35" spans="1:3" ht="24" customHeight="1">
      <c r="A35" s="268">
        <f>IF(Munkalap!$J$6&gt;0,Munkalap!$J$6,"")</f>
      </c>
      <c r="B35" s="269"/>
      <c r="C35" s="25">
        <f>IF(Munkalap!$N$3&gt;0,Munkalap!$N$3,"")</f>
      </c>
    </row>
    <row r="36" spans="1:3" ht="30" customHeight="1">
      <c r="A36" s="272" t="s">
        <v>45</v>
      </c>
      <c r="B36" s="273"/>
      <c r="C36" s="19">
        <f>IF(Munkalap!A18&gt;0,VLOOKUP(Munkalap!A18,Munkalap!$A$13:P44,15,FALSE)," ")</f>
      </c>
    </row>
    <row r="37" spans="1:3" ht="30" customHeight="1">
      <c r="A37" s="9" t="s">
        <v>46</v>
      </c>
      <c r="B37" s="24">
        <f>IF(Munkalap!A18&gt;0,VLOOKUP(Munkalap!A18,Munkalap!A18:N61,13,FALSE)," ")</f>
        <v>0</v>
      </c>
      <c r="C37" s="26">
        <f>IF(Munkalap!A18&gt;0,VLOOKUP(Munkalap!A18,Munkalap!$A$13:$P$44,14,FALSE)," ")</f>
        <v>0</v>
      </c>
    </row>
    <row r="38" spans="1:3" ht="26.25" customHeight="1">
      <c r="A38" s="9" t="s">
        <v>47</v>
      </c>
      <c r="B38" s="18"/>
      <c r="C38" s="21">
        <f>IF(Munkalap!A18&gt;0,VLOOKUP(Munkalap!A18,Munkalap!A18:N61,10,FALSE)," ")</f>
        <v>0</v>
      </c>
    </row>
    <row r="39" spans="1:3" ht="26.25" customHeight="1">
      <c r="A39" s="9" t="s">
        <v>52</v>
      </c>
      <c r="B39" s="18"/>
      <c r="C39" s="22">
        <f>IF(Munkalap!A18&gt;0,VLOOKUP(Munkalap!A18,Munkalap!A18:N61,11,FALSE)," ")</f>
        <v>0</v>
      </c>
    </row>
    <row r="40" spans="1:3" ht="26.25" customHeight="1">
      <c r="A40" s="274">
        <f>IF(Munkalap!A18&gt;0,VLOOKUP(Munkalap!A18,Munkalap!A18:N61,5,FALSE)," ")</f>
        <v>0</v>
      </c>
      <c r="B40" s="275"/>
      <c r="C40" s="23">
        <f>IF(Munkalap!A18&gt;0,VLOOKUP(Munkalap!A18,Munkalap!A18:N61,12,FALSE)," ")</f>
      </c>
    </row>
    <row r="41" spans="1:3" ht="33" customHeight="1">
      <c r="A41" s="20" t="s">
        <v>51</v>
      </c>
      <c r="B41" s="267">
        <f>IF(Munkalap!A18&gt;0,VLOOKUP(Munkalap!A18,Munkalap!$A$13:$P$44,16,FALSE)," ")</f>
        <v>0</v>
      </c>
      <c r="C41" s="267"/>
    </row>
    <row r="42" spans="1:3" ht="24" customHeight="1">
      <c r="A42" s="268">
        <f>IF(Munkalap!$J$6&gt;0,Munkalap!$J$6,"")</f>
      </c>
      <c r="B42" s="269"/>
      <c r="C42" s="25">
        <f>IF(Munkalap!$N$3&gt;0,Munkalap!$N$3,"")</f>
      </c>
    </row>
    <row r="43" spans="1:3" ht="30" customHeight="1">
      <c r="A43" s="272" t="s">
        <v>45</v>
      </c>
      <c r="B43" s="273"/>
      <c r="C43" s="19">
        <f>IF(Munkalap!A19&gt;0,VLOOKUP(Munkalap!A19,Munkalap!$A$13:P44,15,FALSE)," ")</f>
      </c>
    </row>
    <row r="44" spans="1:3" ht="30" customHeight="1">
      <c r="A44" s="9" t="s">
        <v>46</v>
      </c>
      <c r="B44" s="24">
        <f>IF(Munkalap!A19&gt;0,VLOOKUP(Munkalap!A19,Munkalap!A19:N61,13,FALSE)," ")</f>
        <v>0</v>
      </c>
      <c r="C44" s="26">
        <f>IF(Munkalap!A19&gt;0,VLOOKUP(Munkalap!A19,Munkalap!$A$13:$P$44,14,FALSE)," ")</f>
        <v>0</v>
      </c>
    </row>
    <row r="45" spans="1:3" ht="26.25" customHeight="1">
      <c r="A45" s="9" t="s">
        <v>47</v>
      </c>
      <c r="B45" s="18"/>
      <c r="C45" s="21">
        <f>IF(Munkalap!A19&gt;0,VLOOKUP(Munkalap!A19,Munkalap!A19:N61,10,FALSE)," ")</f>
        <v>0</v>
      </c>
    </row>
    <row r="46" spans="1:3" ht="26.25" customHeight="1">
      <c r="A46" s="9" t="s">
        <v>52</v>
      </c>
      <c r="B46" s="18"/>
      <c r="C46" s="22">
        <f>IF(Munkalap!A19&gt;0,VLOOKUP(Munkalap!A19,Munkalap!A19:N61,11,FALSE)," ")</f>
        <v>0</v>
      </c>
    </row>
    <row r="47" spans="1:3" ht="26.25" customHeight="1">
      <c r="A47" s="274">
        <f>IF(Munkalap!A19&gt;0,VLOOKUP(Munkalap!A19,Munkalap!A19:N61,5,FALSE)," ")</f>
        <v>0</v>
      </c>
      <c r="B47" s="275"/>
      <c r="C47" s="23">
        <f>IF(Munkalap!A19&gt;0,VLOOKUP(Munkalap!A19,Munkalap!A19:N61,12,FALSE)," ")</f>
      </c>
    </row>
    <row r="48" spans="1:3" ht="33" customHeight="1">
      <c r="A48" s="20" t="s">
        <v>51</v>
      </c>
      <c r="B48" s="267">
        <f>IF(Munkalap!A19&gt;0,VLOOKUP(Munkalap!A19,Munkalap!$A$13:$P$44,16,FALSE)," ")</f>
        <v>0</v>
      </c>
      <c r="C48" s="267"/>
    </row>
    <row r="49" spans="1:3" ht="24" customHeight="1">
      <c r="A49" s="268">
        <f>IF(Munkalap!$J$6&gt;0,Munkalap!$J$6,"")</f>
      </c>
      <c r="B49" s="269"/>
      <c r="C49" s="25">
        <f>IF(Munkalap!$N$3&gt;0,Munkalap!$N$3,"")</f>
      </c>
    </row>
    <row r="50" spans="1:3" ht="30" customHeight="1">
      <c r="A50" s="272" t="s">
        <v>45</v>
      </c>
      <c r="B50" s="273"/>
      <c r="C50" s="19">
        <f>IF(Munkalap!A20&gt;0,VLOOKUP(Munkalap!A20,Munkalap!$A$13:P44,15,FALSE)," ")</f>
      </c>
    </row>
    <row r="51" spans="1:3" ht="30" customHeight="1">
      <c r="A51" s="9" t="s">
        <v>46</v>
      </c>
      <c r="B51" s="24">
        <f>IF(Munkalap!A20&gt;0,VLOOKUP(Munkalap!A20,Munkalap!A20:N61,13,FALSE)," ")</f>
        <v>0</v>
      </c>
      <c r="C51" s="26">
        <f>IF(Munkalap!A20&gt;0,VLOOKUP(Munkalap!A20,Munkalap!$A$13:$P$44,14,FALSE)," ")</f>
        <v>0</v>
      </c>
    </row>
    <row r="52" spans="1:3" ht="26.25" customHeight="1">
      <c r="A52" s="9" t="s">
        <v>47</v>
      </c>
      <c r="B52" s="18"/>
      <c r="C52" s="21">
        <f>IF(Munkalap!A20&gt;0,VLOOKUP(Munkalap!A20,Munkalap!A20:N61,10,FALSE)," ")</f>
        <v>0</v>
      </c>
    </row>
    <row r="53" spans="1:3" ht="26.25" customHeight="1">
      <c r="A53" s="9" t="s">
        <v>52</v>
      </c>
      <c r="B53" s="18"/>
      <c r="C53" s="22">
        <f>IF(Munkalap!A20&gt;0,VLOOKUP(Munkalap!A20,Munkalap!A20:N61,11,FALSE)," ")</f>
        <v>0</v>
      </c>
    </row>
    <row r="54" spans="1:3" ht="26.25" customHeight="1">
      <c r="A54" s="274">
        <f>IF(Munkalap!A20&gt;0,VLOOKUP(Munkalap!A20,Munkalap!A20:N61,5,FALSE)," ")</f>
        <v>0</v>
      </c>
      <c r="B54" s="275"/>
      <c r="C54" s="23">
        <f>IF(Munkalap!A20&gt;0,VLOOKUP(Munkalap!A20,Munkalap!A20:N61,12,FALSE)," ")</f>
      </c>
    </row>
    <row r="55" spans="1:3" ht="33" customHeight="1">
      <c r="A55" s="20" t="s">
        <v>51</v>
      </c>
      <c r="B55" s="267">
        <f>IF(Munkalap!A20&gt;0,VLOOKUP(Munkalap!A20,Munkalap!$A$13:$P$44,16,FALSE)," ")</f>
        <v>0</v>
      </c>
      <c r="C55" s="267"/>
    </row>
    <row r="56" spans="1:3" ht="24" customHeight="1">
      <c r="A56" s="268">
        <f>IF(Munkalap!$J$6&gt;0,Munkalap!$J$6,"")</f>
      </c>
      <c r="B56" s="269"/>
      <c r="C56" s="25">
        <f>IF(Munkalap!$N$3&gt;0,Munkalap!$N$3,"")</f>
      </c>
    </row>
    <row r="57" spans="1:3" ht="30" customHeight="1">
      <c r="A57" s="272" t="s">
        <v>45</v>
      </c>
      <c r="B57" s="273"/>
      <c r="C57" s="19">
        <f>IF(Munkalap!A21&gt;0,VLOOKUP(Munkalap!A21,Munkalap!$A$13:P44,15,FALSE)," ")</f>
      </c>
    </row>
    <row r="58" spans="1:3" ht="30" customHeight="1">
      <c r="A58" s="9" t="s">
        <v>46</v>
      </c>
      <c r="B58" s="24">
        <f>IF(Munkalap!A21&gt;0,VLOOKUP(Munkalap!A21,Munkalap!A21:N61,13,FALSE)," ")</f>
        <v>0</v>
      </c>
      <c r="C58" s="26">
        <f>IF(Munkalap!A21&gt;0,VLOOKUP(Munkalap!A21,Munkalap!$A$13:$P$44,14,FALSE)," ")</f>
        <v>0</v>
      </c>
    </row>
    <row r="59" spans="1:3" ht="26.25" customHeight="1">
      <c r="A59" s="9" t="s">
        <v>47</v>
      </c>
      <c r="B59" s="18"/>
      <c r="C59" s="21">
        <f>IF(Munkalap!A21&gt;0,VLOOKUP(Munkalap!A21,Munkalap!A21:N61,10,FALSE)," ")</f>
        <v>0</v>
      </c>
    </row>
    <row r="60" spans="1:3" ht="26.25" customHeight="1">
      <c r="A60" s="9" t="s">
        <v>52</v>
      </c>
      <c r="B60" s="18"/>
      <c r="C60" s="22">
        <f>IF(Munkalap!A21&gt;0,VLOOKUP(Munkalap!A21,Munkalap!A21:N61,11,FALSE)," ")</f>
        <v>0</v>
      </c>
    </row>
    <row r="61" spans="1:3" ht="26.25" customHeight="1">
      <c r="A61" s="274">
        <f>IF(Munkalap!A21&gt;0,VLOOKUP(Munkalap!A21,Munkalap!A21:N61,5,FALSE)," ")</f>
        <v>0</v>
      </c>
      <c r="B61" s="275"/>
      <c r="C61" s="23">
        <f>IF(Munkalap!A21&gt;0,VLOOKUP(Munkalap!A21,Munkalap!A21:N61,12,FALSE)," ")</f>
      </c>
    </row>
    <row r="62" spans="1:3" ht="33" customHeight="1">
      <c r="A62" s="20" t="s">
        <v>51</v>
      </c>
      <c r="B62" s="267">
        <f>IF(Munkalap!A21&gt;0,VLOOKUP(Munkalap!A21,Munkalap!$A$13:$P$44,16,FALSE)," ")</f>
        <v>0</v>
      </c>
      <c r="C62" s="267"/>
    </row>
    <row r="63" spans="1:3" ht="24" customHeight="1">
      <c r="A63" s="268">
        <f>IF(Munkalap!$J$6&gt;0,Munkalap!$J$6,"")</f>
      </c>
      <c r="B63" s="269"/>
      <c r="C63" s="25">
        <f>IF(Munkalap!$N$3&gt;0,Munkalap!$N$3,"")</f>
      </c>
    </row>
    <row r="64" spans="1:3" ht="30" customHeight="1">
      <c r="A64" s="272" t="s">
        <v>45</v>
      </c>
      <c r="B64" s="273"/>
      <c r="C64" s="19">
        <f>IF(Munkalap!A22&gt;0,VLOOKUP(Munkalap!A22,Munkalap!$A$13:P44,15,FALSE)," ")</f>
      </c>
    </row>
    <row r="65" spans="1:3" ht="30" customHeight="1">
      <c r="A65" s="9" t="s">
        <v>46</v>
      </c>
      <c r="B65" s="24">
        <f>IF(Munkalap!A22&gt;0,VLOOKUP(Munkalap!A22,Munkalap!A22:N61,13,FALSE)," ")</f>
        <v>0</v>
      </c>
      <c r="C65" s="26">
        <f>IF(Munkalap!A22&gt;0,VLOOKUP(Munkalap!A22,Munkalap!$A$13:$P$44,14,FALSE)," ")</f>
        <v>0</v>
      </c>
    </row>
    <row r="66" spans="1:3" ht="26.25" customHeight="1">
      <c r="A66" s="9" t="s">
        <v>47</v>
      </c>
      <c r="B66" s="18"/>
      <c r="C66" s="21">
        <f>IF(Munkalap!A22&gt;0,VLOOKUP(Munkalap!A22,Munkalap!A22:N61,10,FALSE)," ")</f>
        <v>0</v>
      </c>
    </row>
    <row r="67" spans="1:3" ht="26.25" customHeight="1">
      <c r="A67" s="9" t="s">
        <v>52</v>
      </c>
      <c r="B67" s="18"/>
      <c r="C67" s="22">
        <f>IF(Munkalap!A22&gt;0,VLOOKUP(Munkalap!A22,Munkalap!A22:N61,11,FALSE)," ")</f>
        <v>0</v>
      </c>
    </row>
    <row r="68" spans="1:3" ht="26.25" customHeight="1">
      <c r="A68" s="274">
        <f>IF(Munkalap!A22&gt;0,VLOOKUP(Munkalap!A22,Munkalap!A22:N61,5,FALSE)," ")</f>
        <v>0</v>
      </c>
      <c r="B68" s="275"/>
      <c r="C68" s="23">
        <f>IF(Munkalap!A22&gt;0,VLOOKUP(Munkalap!A22,Munkalap!A22:N61,12,FALSE)," ")</f>
      </c>
    </row>
    <row r="69" spans="1:3" ht="33" customHeight="1">
      <c r="A69" s="20" t="s">
        <v>51</v>
      </c>
      <c r="B69" s="267">
        <f>IF(Munkalap!A22&gt;0,VLOOKUP(Munkalap!A22,Munkalap!$A$13:$P$44,16,FALSE)," ")</f>
        <v>0</v>
      </c>
      <c r="C69" s="267"/>
    </row>
    <row r="70" spans="1:3" ht="24" customHeight="1">
      <c r="A70" s="268">
        <f>IF(Munkalap!$J$6&gt;0,Munkalap!$J$6,"")</f>
      </c>
      <c r="B70" s="269"/>
      <c r="C70" s="25">
        <f>IF(Munkalap!$N$3&gt;0,Munkalap!$N$3,"")</f>
      </c>
    </row>
    <row r="71" spans="1:3" ht="30" customHeight="1">
      <c r="A71" s="272" t="s">
        <v>45</v>
      </c>
      <c r="B71" s="273"/>
      <c r="C71" s="19">
        <f>IF(Munkalap!A23&gt;0,VLOOKUP(Munkalap!A23,Munkalap!$A$13:P44,15,FALSE)," ")</f>
      </c>
    </row>
    <row r="72" spans="1:3" ht="30" customHeight="1">
      <c r="A72" s="9" t="s">
        <v>46</v>
      </c>
      <c r="B72" s="24">
        <f>IF(Munkalap!A23&gt;0,VLOOKUP(Munkalap!A23,Munkalap!A23:N61,13,FALSE)," ")</f>
        <v>0</v>
      </c>
      <c r="C72" s="26">
        <f>IF(Munkalap!A23&gt;0,VLOOKUP(Munkalap!A23,Munkalap!$A$13:$P$44,14,FALSE)," ")</f>
        <v>0</v>
      </c>
    </row>
    <row r="73" spans="1:3" ht="26.25" customHeight="1">
      <c r="A73" s="9" t="s">
        <v>47</v>
      </c>
      <c r="B73" s="18"/>
      <c r="C73" s="21">
        <f>IF(Munkalap!A23&gt;0,VLOOKUP(Munkalap!A23,Munkalap!A23:N61,10,FALSE)," ")</f>
        <v>0</v>
      </c>
    </row>
    <row r="74" spans="1:3" ht="26.25" customHeight="1">
      <c r="A74" s="9" t="s">
        <v>52</v>
      </c>
      <c r="B74" s="18"/>
      <c r="C74" s="22">
        <f>IF(Munkalap!A23&gt;0,VLOOKUP(Munkalap!A23,Munkalap!A23:N61,11,FALSE)," ")</f>
        <v>0</v>
      </c>
    </row>
    <row r="75" spans="1:3" ht="26.25" customHeight="1">
      <c r="A75" s="274">
        <f>IF(Munkalap!A23&gt;0,VLOOKUP(Munkalap!A23,Munkalap!A23:N61,5,FALSE)," ")</f>
        <v>0</v>
      </c>
      <c r="B75" s="275"/>
      <c r="C75" s="23">
        <f>IF(Munkalap!A23&gt;0,VLOOKUP(Munkalap!A23,Munkalap!A23:N61,12,FALSE)," ")</f>
      </c>
    </row>
    <row r="76" spans="1:3" ht="33" customHeight="1">
      <c r="A76" s="20" t="s">
        <v>51</v>
      </c>
      <c r="B76" s="267">
        <f>IF(Munkalap!A23&gt;0,VLOOKUP(Munkalap!A23,Munkalap!$A$13:$P$44,16,FALSE)," ")</f>
        <v>0</v>
      </c>
      <c r="C76" s="267"/>
    </row>
    <row r="77" spans="1:3" ht="24" customHeight="1">
      <c r="A77" s="268">
        <f>IF(Munkalap!$J$6&gt;0,Munkalap!$J$6,"")</f>
      </c>
      <c r="B77" s="269"/>
      <c r="C77" s="25">
        <f>IF(Munkalap!$N$3&gt;0,Munkalap!$N$3,"")</f>
      </c>
    </row>
    <row r="78" spans="1:3" ht="30" customHeight="1">
      <c r="A78" s="272" t="s">
        <v>45</v>
      </c>
      <c r="B78" s="273"/>
      <c r="C78" s="19">
        <f>IF(Munkalap!A24&gt;0,VLOOKUP(Munkalap!A24,Munkalap!$A$13:P44,15,FALSE)," ")</f>
      </c>
    </row>
    <row r="79" spans="1:3" ht="30" customHeight="1">
      <c r="A79" s="9" t="s">
        <v>46</v>
      </c>
      <c r="B79" s="24">
        <f>IF(Munkalap!A24&gt;0,VLOOKUP(Munkalap!A24,Munkalap!A24:N61,13,FALSE)," ")</f>
        <v>0</v>
      </c>
      <c r="C79" s="26">
        <f>IF(Munkalap!A24&gt;0,VLOOKUP(Munkalap!A24,Munkalap!$A$13:$P$44,14,FALSE)," ")</f>
        <v>0</v>
      </c>
    </row>
    <row r="80" spans="1:3" ht="26.25" customHeight="1">
      <c r="A80" s="9" t="s">
        <v>47</v>
      </c>
      <c r="B80" s="18"/>
      <c r="C80" s="21">
        <f>IF(Munkalap!A24&gt;0,VLOOKUP(Munkalap!A24,Munkalap!A24:N61,10,FALSE)," ")</f>
        <v>0</v>
      </c>
    </row>
    <row r="81" spans="1:3" ht="26.25" customHeight="1">
      <c r="A81" s="9" t="s">
        <v>52</v>
      </c>
      <c r="B81" s="18"/>
      <c r="C81" s="22">
        <f>IF(Munkalap!A24&gt;0,VLOOKUP(Munkalap!A24,Munkalap!A24:N61,11,FALSE)," ")</f>
        <v>0</v>
      </c>
    </row>
    <row r="82" spans="1:3" ht="26.25" customHeight="1">
      <c r="A82" s="274">
        <f>IF(Munkalap!A24&gt;0,VLOOKUP(Munkalap!A24,Munkalap!A24:N61,5,FALSE)," ")</f>
        <v>0</v>
      </c>
      <c r="B82" s="275"/>
      <c r="C82" s="23">
        <f>IF(Munkalap!A24&gt;0,VLOOKUP(Munkalap!A24,Munkalap!A24:N61,12,FALSE)," ")</f>
      </c>
    </row>
    <row r="83" spans="1:3" ht="33" customHeight="1">
      <c r="A83" s="20" t="s">
        <v>51</v>
      </c>
      <c r="B83" s="267">
        <f>IF(Munkalap!A24&gt;0,VLOOKUP(Munkalap!A24,Munkalap!$A$13:$P$44,16,FALSE)," ")</f>
        <v>0</v>
      </c>
      <c r="C83" s="267"/>
    </row>
    <row r="84" spans="1:3" ht="24" customHeight="1">
      <c r="A84" s="268">
        <f>IF(Munkalap!$J$6&gt;0,Munkalap!$J$6,"")</f>
      </c>
      <c r="B84" s="269"/>
      <c r="C84" s="25">
        <f>IF(Munkalap!$N$3&gt;0,Munkalap!$N$3,"")</f>
      </c>
    </row>
    <row r="85" spans="1:3" ht="30" customHeight="1">
      <c r="A85" s="272" t="s">
        <v>45</v>
      </c>
      <c r="B85" s="273"/>
      <c r="C85" s="19">
        <f>IF(Munkalap!A25&gt;0,VLOOKUP(Munkalap!A25,Munkalap!$A$13:P44,15,FALSE)," ")</f>
      </c>
    </row>
    <row r="86" spans="1:3" ht="30" customHeight="1">
      <c r="A86" s="9" t="s">
        <v>46</v>
      </c>
      <c r="B86" s="24">
        <f>IF(Munkalap!A25&gt;0,VLOOKUP(Munkalap!A25,Munkalap!A25:N61,13,FALSE)," ")</f>
        <v>0</v>
      </c>
      <c r="C86" s="26">
        <f>IF(Munkalap!A25&gt;0,VLOOKUP(Munkalap!A25,Munkalap!$A$13:$P$44,14,FALSE)," ")</f>
        <v>0</v>
      </c>
    </row>
    <row r="87" spans="1:3" ht="26.25" customHeight="1">
      <c r="A87" s="9" t="s">
        <v>47</v>
      </c>
      <c r="B87" s="18"/>
      <c r="C87" s="21">
        <f>IF(Munkalap!A25&gt;0,VLOOKUP(Munkalap!A25,Munkalap!A25:N61,10,FALSE)," ")</f>
        <v>0</v>
      </c>
    </row>
    <row r="88" spans="1:3" ht="26.25" customHeight="1">
      <c r="A88" s="9" t="s">
        <v>52</v>
      </c>
      <c r="B88" s="18"/>
      <c r="C88" s="22">
        <f>IF(Munkalap!A25&gt;0,VLOOKUP(Munkalap!A25,Munkalap!A25:N61,11,FALSE)," ")</f>
        <v>0</v>
      </c>
    </row>
    <row r="89" spans="1:3" ht="26.25" customHeight="1">
      <c r="A89" s="274">
        <f>IF(Munkalap!A25&gt;0,VLOOKUP(Munkalap!A25,Munkalap!A25:N61,5,FALSE)," ")</f>
        <v>0</v>
      </c>
      <c r="B89" s="275"/>
      <c r="C89" s="23">
        <f>IF(Munkalap!A25&gt;0,VLOOKUP(Munkalap!A25,Munkalap!A25:N61,12,FALSE)," ")</f>
      </c>
    </row>
    <row r="90" spans="1:3" ht="33" customHeight="1">
      <c r="A90" s="20" t="s">
        <v>51</v>
      </c>
      <c r="B90" s="267">
        <f>IF(Munkalap!A25&gt;0,VLOOKUP(Munkalap!A25,Munkalap!$A$13:$P$44,16,FALSE)," ")</f>
        <v>0</v>
      </c>
      <c r="C90" s="267"/>
    </row>
    <row r="91" spans="1:3" ht="24" customHeight="1">
      <c r="A91" s="268">
        <f>IF(Munkalap!$J$6&gt;0,Munkalap!$J$6,"")</f>
      </c>
      <c r="B91" s="269"/>
      <c r="C91" s="25">
        <f>IF(Munkalap!$N$3&gt;0,Munkalap!$N$3,"")</f>
      </c>
    </row>
    <row r="92" spans="1:3" ht="30" customHeight="1">
      <c r="A92" s="272" t="s">
        <v>45</v>
      </c>
      <c r="B92" s="273"/>
      <c r="C92" s="19">
        <f>IF(Munkalap!A26&gt;0,VLOOKUP(Munkalap!A26,Munkalap!$A$13:P44,15,FALSE)," ")</f>
      </c>
    </row>
    <row r="93" spans="1:3" ht="30" customHeight="1">
      <c r="A93" s="9" t="s">
        <v>46</v>
      </c>
      <c r="B93" s="24">
        <f>IF(Munkalap!A26&gt;0,VLOOKUP(Munkalap!A26,Munkalap!A26:N66,13,FALSE)," ")</f>
        <v>0</v>
      </c>
      <c r="C93" s="26">
        <f>IF(Munkalap!A26&gt;0,VLOOKUP(Munkalap!A26,Munkalap!$A$13:$P$44,14,FALSE)," ")</f>
        <v>0</v>
      </c>
    </row>
    <row r="94" spans="1:3" ht="26.25" customHeight="1">
      <c r="A94" s="9" t="s">
        <v>47</v>
      </c>
      <c r="B94" s="18"/>
      <c r="C94" s="21">
        <f>IF(Munkalap!A26&gt;0,VLOOKUP(Munkalap!A26,Munkalap!A26:N66,10,FALSE)," ")</f>
        <v>0</v>
      </c>
    </row>
    <row r="95" spans="1:3" ht="26.25" customHeight="1">
      <c r="A95" s="9" t="s">
        <v>52</v>
      </c>
      <c r="B95" s="18"/>
      <c r="C95" s="22">
        <f>IF(Munkalap!A26&gt;0,VLOOKUP(Munkalap!A26,Munkalap!A26:N66,11,FALSE)," ")</f>
        <v>0</v>
      </c>
    </row>
    <row r="96" spans="1:3" ht="26.25" customHeight="1">
      <c r="A96" s="274">
        <f>IF(Munkalap!A26&gt;0,VLOOKUP(Munkalap!A26,Munkalap!A26:N66,5,FALSE)," ")</f>
        <v>0</v>
      </c>
      <c r="B96" s="275"/>
      <c r="C96" s="23">
        <f>IF(Munkalap!A26&gt;0,VLOOKUP(Munkalap!A26,Munkalap!A26:N66,12,FALSE)," ")</f>
      </c>
    </row>
    <row r="97" spans="1:3" ht="33" customHeight="1">
      <c r="A97" s="20" t="s">
        <v>51</v>
      </c>
      <c r="B97" s="267">
        <f>IF(Munkalap!A26&gt;0,VLOOKUP(Munkalap!A26,Munkalap!$A$13:$P$44,16,FALSE)," ")</f>
        <v>0</v>
      </c>
      <c r="C97" s="267"/>
    </row>
    <row r="98" spans="1:3" ht="24" customHeight="1">
      <c r="A98" s="268">
        <f>IF(Munkalap!$J$6&gt;0,Munkalap!$J$6,"")</f>
      </c>
      <c r="B98" s="269"/>
      <c r="C98" s="25">
        <f>IF(Munkalap!$N$3&gt;0,Munkalap!$N$3,"")</f>
      </c>
    </row>
    <row r="99" spans="1:3" ht="30" customHeight="1">
      <c r="A99" s="272" t="s">
        <v>45</v>
      </c>
      <c r="B99" s="273"/>
      <c r="C99" s="19">
        <f>IF(Munkalap!A27&gt;0,VLOOKUP(Munkalap!A27,Munkalap!$A$13:P44,15,FALSE)," ")</f>
      </c>
    </row>
    <row r="100" spans="1:3" ht="30" customHeight="1">
      <c r="A100" s="9" t="s">
        <v>46</v>
      </c>
      <c r="B100" s="24">
        <f>IF(Munkalap!A27&gt;0,VLOOKUP(Munkalap!A27,Munkalap!A27:N73,13,FALSE)," ")</f>
        <v>0</v>
      </c>
      <c r="C100" s="26">
        <f>IF(Munkalap!A27&gt;0,VLOOKUP(Munkalap!A27,Munkalap!$A$13:$P$44,14,FALSE)," ")</f>
        <v>0</v>
      </c>
    </row>
    <row r="101" spans="1:3" ht="26.25" customHeight="1">
      <c r="A101" s="9" t="s">
        <v>47</v>
      </c>
      <c r="B101" s="18"/>
      <c r="C101" s="21">
        <f>IF(Munkalap!A27&gt;0,VLOOKUP(Munkalap!A27,Munkalap!A27:N73,10,FALSE)," ")</f>
        <v>0</v>
      </c>
    </row>
    <row r="102" spans="1:3" ht="26.25" customHeight="1">
      <c r="A102" s="9" t="s">
        <v>52</v>
      </c>
      <c r="B102" s="18"/>
      <c r="C102" s="22">
        <f>IF(Munkalap!A27&gt;0,VLOOKUP(Munkalap!A27,Munkalap!A27:N73,11,FALSE)," ")</f>
        <v>0</v>
      </c>
    </row>
    <row r="103" spans="1:3" ht="26.25" customHeight="1">
      <c r="A103" s="274">
        <f>IF(Munkalap!A27&gt;0,VLOOKUP(Munkalap!A27,Munkalap!A27:N73,5,FALSE)," ")</f>
        <v>0</v>
      </c>
      <c r="B103" s="275"/>
      <c r="C103" s="23">
        <f>IF(Munkalap!A27&gt;0,VLOOKUP(Munkalap!A27,Munkalap!A27:N73,12,FALSE)," ")</f>
      </c>
    </row>
    <row r="104" spans="1:3" ht="33" customHeight="1">
      <c r="A104" s="20" t="s">
        <v>51</v>
      </c>
      <c r="B104" s="267">
        <f>IF(Munkalap!A27&gt;0,VLOOKUP(Munkalap!A27,Munkalap!$A$13:$P$44,16,FALSE)," ")</f>
        <v>0</v>
      </c>
      <c r="C104" s="267"/>
    </row>
    <row r="105" spans="1:3" ht="24" customHeight="1">
      <c r="A105" s="268">
        <f>IF(Munkalap!$J$6&gt;0,Munkalap!$J$6,"")</f>
      </c>
      <c r="B105" s="269"/>
      <c r="C105" s="25">
        <f>IF(Munkalap!$N$3&gt;0,Munkalap!$N$3,"")</f>
      </c>
    </row>
    <row r="106" spans="1:3" ht="30" customHeight="1">
      <c r="A106" s="272" t="s">
        <v>45</v>
      </c>
      <c r="B106" s="273"/>
      <c r="C106" s="19">
        <f>IF(Munkalap!A28&gt;0,VLOOKUP(Munkalap!A28,Munkalap!$A$13:P44,15,FALSE)," ")</f>
      </c>
    </row>
    <row r="107" spans="1:3" ht="30" customHeight="1">
      <c r="A107" s="9" t="s">
        <v>46</v>
      </c>
      <c r="B107" s="24">
        <f>IF(Munkalap!A28&gt;0,VLOOKUP(Munkalap!A28,Munkalap!A28:N80,13,FALSE)," ")</f>
        <v>0</v>
      </c>
      <c r="C107" s="26">
        <f>IF(Munkalap!A28&gt;0,VLOOKUP(Munkalap!A28,Munkalap!$A$13:$P$44,14,FALSE)," ")</f>
        <v>0</v>
      </c>
    </row>
    <row r="108" spans="1:3" ht="26.25" customHeight="1">
      <c r="A108" s="9" t="s">
        <v>47</v>
      </c>
      <c r="B108" s="18"/>
      <c r="C108" s="21">
        <f>IF(Munkalap!A28&gt;0,VLOOKUP(Munkalap!A28,Munkalap!A28:N80,10,FALSE)," ")</f>
        <v>0</v>
      </c>
    </row>
    <row r="109" spans="1:3" ht="26.25" customHeight="1">
      <c r="A109" s="9" t="s">
        <v>52</v>
      </c>
      <c r="B109" s="18"/>
      <c r="C109" s="22">
        <f>IF(Munkalap!A28&gt;0,VLOOKUP(Munkalap!A28,Munkalap!A28:N80,11,FALSE)," ")</f>
        <v>0</v>
      </c>
    </row>
    <row r="110" spans="1:3" ht="26.25" customHeight="1">
      <c r="A110" s="274">
        <f>IF(Munkalap!A28&gt;0,VLOOKUP(Munkalap!A28,Munkalap!A28:N80,5,FALSE)," ")</f>
        <v>0</v>
      </c>
      <c r="B110" s="275"/>
      <c r="C110" s="23">
        <f>IF(Munkalap!A28&gt;0,VLOOKUP(Munkalap!A28,Munkalap!A28:N80,12,FALSE)," ")</f>
      </c>
    </row>
    <row r="111" spans="1:3" ht="33" customHeight="1">
      <c r="A111" s="20" t="s">
        <v>51</v>
      </c>
      <c r="B111" s="267">
        <f>IF(Munkalap!A28&gt;0,VLOOKUP(Munkalap!A28,Munkalap!$A$13:$P$44,16,FALSE)," ")</f>
        <v>0</v>
      </c>
      <c r="C111" s="267"/>
    </row>
    <row r="112" spans="1:3" ht="24" customHeight="1">
      <c r="A112" s="268">
        <f>IF(Munkalap!$J$6&gt;0,Munkalap!$J$6,"")</f>
      </c>
      <c r="B112" s="269"/>
      <c r="C112" s="25">
        <f>IF(Munkalap!$N$3&gt;0,Munkalap!$N$3,"")</f>
      </c>
    </row>
    <row r="113" spans="1:3" ht="30" customHeight="1">
      <c r="A113" s="272" t="s">
        <v>45</v>
      </c>
      <c r="B113" s="273"/>
      <c r="C113" s="19">
        <f>IF(Munkalap!A29&gt;0,VLOOKUP(Munkalap!A29,Munkalap!$A$13:P44,15,FALSE)," ")</f>
      </c>
    </row>
    <row r="114" spans="1:3" ht="30" customHeight="1">
      <c r="A114" s="9" t="s">
        <v>46</v>
      </c>
      <c r="B114" s="24">
        <f>IF(Munkalap!A29&gt;0,VLOOKUP(Munkalap!A29,Munkalap!A29:N87,13,FALSE)," ")</f>
        <v>0</v>
      </c>
      <c r="C114" s="26">
        <f>IF(Munkalap!A29&gt;0,VLOOKUP(Munkalap!A29,Munkalap!$A$13:$P$44,14,FALSE)," ")</f>
        <v>0</v>
      </c>
    </row>
    <row r="115" spans="1:3" ht="26.25" customHeight="1">
      <c r="A115" s="9" t="s">
        <v>47</v>
      </c>
      <c r="B115" s="18"/>
      <c r="C115" s="21">
        <f>IF(Munkalap!A29&gt;0,VLOOKUP(Munkalap!A29,Munkalap!A29:N87,10,FALSE)," ")</f>
        <v>0</v>
      </c>
    </row>
    <row r="116" spans="1:3" ht="26.25" customHeight="1">
      <c r="A116" s="9" t="s">
        <v>52</v>
      </c>
      <c r="B116" s="18"/>
      <c r="C116" s="22">
        <f>IF(Munkalap!A29&gt;0,VLOOKUP(Munkalap!A29,Munkalap!A29:N87,11,FALSE)," ")</f>
        <v>0</v>
      </c>
    </row>
    <row r="117" spans="1:3" ht="26.25" customHeight="1">
      <c r="A117" s="274">
        <f>IF(Munkalap!A29&gt;0,VLOOKUP(Munkalap!A29,Munkalap!A29:N87,5,FALSE)," ")</f>
        <v>0</v>
      </c>
      <c r="B117" s="275"/>
      <c r="C117" s="23">
        <f>IF(Munkalap!A29&gt;0,VLOOKUP(Munkalap!A29,Munkalap!A29:N87,12,FALSE)," ")</f>
      </c>
    </row>
    <row r="118" spans="1:3" ht="33" customHeight="1">
      <c r="A118" s="20" t="s">
        <v>51</v>
      </c>
      <c r="B118" s="267">
        <f>IF(Munkalap!A29&gt;0,VLOOKUP(Munkalap!A29,Munkalap!$A$13:$P$44,16,FALSE)," ")</f>
        <v>0</v>
      </c>
      <c r="C118" s="267"/>
    </row>
    <row r="119" spans="1:3" ht="24" customHeight="1">
      <c r="A119" s="268">
        <f>IF(Munkalap!$J$6&gt;0,Munkalap!$J$6,"")</f>
      </c>
      <c r="B119" s="269"/>
      <c r="C119" s="25">
        <f>IF(Munkalap!$N$3&gt;0,Munkalap!$N$3,"")</f>
      </c>
    </row>
    <row r="120" spans="1:3" ht="30" customHeight="1">
      <c r="A120" s="272" t="s">
        <v>45</v>
      </c>
      <c r="B120" s="273"/>
      <c r="C120" s="19">
        <f>IF(Munkalap!A30&gt;0,VLOOKUP(Munkalap!A30,Munkalap!$A$13:P44,15,FALSE)," ")</f>
      </c>
    </row>
    <row r="121" spans="1:3" ht="30" customHeight="1">
      <c r="A121" s="9" t="s">
        <v>46</v>
      </c>
      <c r="B121" s="24">
        <f>IF(Munkalap!A30&gt;0,VLOOKUP(Munkalap!A30,Munkalap!A30:N94,13,FALSE)," ")</f>
        <v>0</v>
      </c>
      <c r="C121" s="26">
        <f>IF(Munkalap!A30&gt;0,VLOOKUP(Munkalap!A30,Munkalap!$A$13:$P$44,14,FALSE)," ")</f>
        <v>0</v>
      </c>
    </row>
    <row r="122" spans="1:3" ht="26.25" customHeight="1">
      <c r="A122" s="9" t="s">
        <v>47</v>
      </c>
      <c r="B122" s="18"/>
      <c r="C122" s="21">
        <f>IF(Munkalap!A30&gt;0,VLOOKUP(Munkalap!A30,Munkalap!A30:N94,10,FALSE)," ")</f>
        <v>0</v>
      </c>
    </row>
    <row r="123" spans="1:3" ht="26.25" customHeight="1">
      <c r="A123" s="9" t="s">
        <v>52</v>
      </c>
      <c r="B123" s="18"/>
      <c r="C123" s="22">
        <f>IF(Munkalap!A30&gt;0,VLOOKUP(Munkalap!A30,Munkalap!A30:N94,11,FALSE)," ")</f>
        <v>0</v>
      </c>
    </row>
    <row r="124" spans="1:3" ht="26.25" customHeight="1">
      <c r="A124" s="274">
        <f>IF(Munkalap!A30&gt;0,VLOOKUP(Munkalap!A30,Munkalap!A30:N94,5,FALSE)," ")</f>
        <v>0</v>
      </c>
      <c r="B124" s="275"/>
      <c r="C124" s="23">
        <f>IF(Munkalap!A30&gt;0,VLOOKUP(Munkalap!A30,Munkalap!A30:N94,12,FALSE)," ")</f>
      </c>
    </row>
    <row r="125" spans="1:3" ht="33" customHeight="1">
      <c r="A125" s="20" t="s">
        <v>51</v>
      </c>
      <c r="B125" s="267">
        <f>IF(Munkalap!A30&gt;0,VLOOKUP(Munkalap!A30,Munkalap!$A$13:$P$44,16,FALSE)," ")</f>
        <v>0</v>
      </c>
      <c r="C125" s="267"/>
    </row>
    <row r="126" spans="1:3" ht="24" customHeight="1">
      <c r="A126" s="268">
        <f>IF(Munkalap!$J$6&gt;0,Munkalap!$J$6,"")</f>
      </c>
      <c r="B126" s="269"/>
      <c r="C126" s="25">
        <f>IF(Munkalap!$N$3&gt;0,Munkalap!$N$3,"")</f>
      </c>
    </row>
    <row r="127" spans="1:3" ht="30" customHeight="1">
      <c r="A127" s="272" t="s">
        <v>45</v>
      </c>
      <c r="B127" s="273"/>
      <c r="C127" s="19">
        <f>IF(Munkalap!A31&gt;0,VLOOKUP(Munkalap!A31,Munkalap!$A$13:P44,15,FALSE)," ")</f>
      </c>
    </row>
    <row r="128" spans="1:3" ht="30" customHeight="1">
      <c r="A128" s="9" t="s">
        <v>46</v>
      </c>
      <c r="B128" s="24">
        <f>IF(Munkalap!A31&gt;0,VLOOKUP(Munkalap!A31,Munkalap!A31:N101,13,FALSE)," ")</f>
        <v>0</v>
      </c>
      <c r="C128" s="26">
        <f>IF(Munkalap!A31&gt;0,VLOOKUP(Munkalap!A31,Munkalap!$A$13:$P$44,14,FALSE)," ")</f>
        <v>0</v>
      </c>
    </row>
    <row r="129" spans="1:3" ht="26.25" customHeight="1">
      <c r="A129" s="9" t="s">
        <v>47</v>
      </c>
      <c r="B129" s="18"/>
      <c r="C129" s="21">
        <f>IF(Munkalap!A31&gt;0,VLOOKUP(Munkalap!A31,Munkalap!A31:N101,10,FALSE)," ")</f>
        <v>0</v>
      </c>
    </row>
    <row r="130" spans="1:3" ht="26.25" customHeight="1">
      <c r="A130" s="9" t="s">
        <v>52</v>
      </c>
      <c r="B130" s="18"/>
      <c r="C130" s="22">
        <f>IF(Munkalap!A31&gt;0,VLOOKUP(Munkalap!A31,Munkalap!A31:N101,11,FALSE)," ")</f>
        <v>0</v>
      </c>
    </row>
    <row r="131" spans="1:3" ht="26.25" customHeight="1">
      <c r="A131" s="274">
        <f>IF(Munkalap!A31&gt;0,VLOOKUP(Munkalap!A31,Munkalap!A31:N101,5,FALSE)," ")</f>
        <v>0</v>
      </c>
      <c r="B131" s="275"/>
      <c r="C131" s="23">
        <f>IF(Munkalap!A31&gt;0,VLOOKUP(Munkalap!A31,Munkalap!A31:N101,12,FALSE)," ")</f>
      </c>
    </row>
    <row r="132" spans="1:3" ht="33" customHeight="1">
      <c r="A132" s="20" t="s">
        <v>51</v>
      </c>
      <c r="B132" s="267">
        <f>IF(Munkalap!A31&gt;0,VLOOKUP(Munkalap!A31,Munkalap!$A$13:$P$44,16,FALSE)," ")</f>
        <v>0</v>
      </c>
      <c r="C132" s="267"/>
    </row>
    <row r="133" spans="1:3" ht="24" customHeight="1">
      <c r="A133" s="268">
        <f>IF(Munkalap!$J$6&gt;0,Munkalap!$J$6,"")</f>
      </c>
      <c r="B133" s="269"/>
      <c r="C133" s="25">
        <f>IF(Munkalap!$N$3&gt;0,Munkalap!$N$3,"")</f>
      </c>
    </row>
    <row r="134" spans="1:3" ht="30" customHeight="1">
      <c r="A134" s="272" t="s">
        <v>45</v>
      </c>
      <c r="B134" s="273"/>
      <c r="C134" s="19">
        <f>IF(Munkalap!A32&gt;0,VLOOKUP(Munkalap!A32,Munkalap!$A$13:P44,15,FALSE)," ")</f>
      </c>
    </row>
    <row r="135" spans="1:3" ht="30" customHeight="1">
      <c r="A135" s="9" t="s">
        <v>46</v>
      </c>
      <c r="B135" s="24">
        <f>IF(Munkalap!A32&gt;0,VLOOKUP(Munkalap!A32,Munkalap!A32:N108,13,FALSE)," ")</f>
        <v>0</v>
      </c>
      <c r="C135" s="26">
        <f>IF(Munkalap!A32&gt;0,VLOOKUP(Munkalap!A32,Munkalap!$A$13:$P$44,14,FALSE)," ")</f>
        <v>0</v>
      </c>
    </row>
    <row r="136" spans="1:3" ht="26.25" customHeight="1">
      <c r="A136" s="9" t="s">
        <v>47</v>
      </c>
      <c r="B136" s="18"/>
      <c r="C136" s="21">
        <f>IF(Munkalap!A32&gt;0,VLOOKUP(Munkalap!A32,Munkalap!A32:N108,10,FALSE)," ")</f>
        <v>0</v>
      </c>
    </row>
    <row r="137" spans="1:3" ht="26.25" customHeight="1">
      <c r="A137" s="9" t="s">
        <v>52</v>
      </c>
      <c r="B137" s="18"/>
      <c r="C137" s="22">
        <f>IF(Munkalap!A32&gt;0,VLOOKUP(Munkalap!A32,Munkalap!A32:N108,11,FALSE)," ")</f>
        <v>0</v>
      </c>
    </row>
    <row r="138" spans="1:3" ht="26.25" customHeight="1">
      <c r="A138" s="274">
        <f>IF(Munkalap!A32&gt;0,VLOOKUP(Munkalap!A32,Munkalap!A32:N108,5,FALSE)," ")</f>
        <v>0</v>
      </c>
      <c r="B138" s="275"/>
      <c r="C138" s="23">
        <f>IF(Munkalap!A32&gt;0,VLOOKUP(Munkalap!A32,Munkalap!A32:N108,12,FALSE)," ")</f>
      </c>
    </row>
    <row r="139" spans="1:3" ht="33" customHeight="1">
      <c r="A139" s="20" t="s">
        <v>51</v>
      </c>
      <c r="B139" s="267">
        <f>IF(Munkalap!A32&gt;0,VLOOKUP(Munkalap!A32,Munkalap!$A$13:$P$44,16,FALSE)," ")</f>
        <v>0</v>
      </c>
      <c r="C139" s="267"/>
    </row>
    <row r="140" spans="1:3" ht="24" customHeight="1">
      <c r="A140" s="268">
        <f>IF(Munkalap!$J$6&gt;0,Munkalap!$J$6,"")</f>
      </c>
      <c r="B140" s="269"/>
      <c r="C140" s="25">
        <f>IF(Munkalap!$N$3&gt;0,Munkalap!$N$3,"")</f>
      </c>
    </row>
    <row r="141" spans="1:3" ht="30" customHeight="1">
      <c r="A141" s="272" t="s">
        <v>45</v>
      </c>
      <c r="B141" s="273"/>
      <c r="C141" s="19">
        <f>IF(Munkalap!A33&gt;0,VLOOKUP(Munkalap!A33,Munkalap!$A$13:P44,15,FALSE)," ")</f>
      </c>
    </row>
    <row r="142" spans="1:3" ht="30" customHeight="1">
      <c r="A142" s="9" t="s">
        <v>46</v>
      </c>
      <c r="B142" s="24">
        <f>IF(Munkalap!A33&gt;0,VLOOKUP(Munkalap!A33,Munkalap!A33:N115,13,FALSE)," ")</f>
        <v>0</v>
      </c>
      <c r="C142" s="26">
        <f>IF(Munkalap!A33&gt;0,VLOOKUP(Munkalap!A33,Munkalap!$A$13:$P$44,14,FALSE)," ")</f>
        <v>0</v>
      </c>
    </row>
    <row r="143" spans="1:3" ht="26.25" customHeight="1">
      <c r="A143" s="9" t="s">
        <v>47</v>
      </c>
      <c r="B143" s="18"/>
      <c r="C143" s="21">
        <f>IF(Munkalap!A33&gt;0,VLOOKUP(Munkalap!A33,Munkalap!A33:N115,10,FALSE)," ")</f>
        <v>0</v>
      </c>
    </row>
    <row r="144" spans="1:3" ht="26.25" customHeight="1">
      <c r="A144" s="9" t="s">
        <v>52</v>
      </c>
      <c r="B144" s="18"/>
      <c r="C144" s="22">
        <f>IF(Munkalap!A33&gt;0,VLOOKUP(Munkalap!A33,Munkalap!A33:N115,11,FALSE)," ")</f>
        <v>0</v>
      </c>
    </row>
    <row r="145" spans="1:3" ht="26.25" customHeight="1">
      <c r="A145" s="274">
        <f>IF(Munkalap!A33&gt;0,VLOOKUP(Munkalap!A33,Munkalap!A33:N115,5,FALSE)," ")</f>
        <v>0</v>
      </c>
      <c r="B145" s="275"/>
      <c r="C145" s="23">
        <f>IF(Munkalap!A33&gt;0,VLOOKUP(Munkalap!A33,Munkalap!A33:N115,12,FALSE)," ")</f>
      </c>
    </row>
    <row r="146" spans="1:3" ht="33" customHeight="1">
      <c r="A146" s="20" t="s">
        <v>51</v>
      </c>
      <c r="B146" s="267">
        <f>IF(Munkalap!A33&gt;0,VLOOKUP(Munkalap!A33,Munkalap!$A$13:$P$44,16,FALSE)," ")</f>
        <v>0</v>
      </c>
      <c r="C146" s="267"/>
    </row>
    <row r="147" spans="1:3" ht="24" customHeight="1">
      <c r="A147" s="268">
        <f>IF(Munkalap!$J$6&gt;0,Munkalap!$J$6,"")</f>
      </c>
      <c r="B147" s="269"/>
      <c r="C147" s="25">
        <f>IF(Munkalap!$N$3&gt;0,Munkalap!$N$3,"")</f>
      </c>
    </row>
    <row r="148" spans="1:3" ht="30" customHeight="1">
      <c r="A148" s="272" t="s">
        <v>45</v>
      </c>
      <c r="B148" s="273"/>
      <c r="C148" s="19">
        <f>IF(Munkalap!A34&gt;0,VLOOKUP(Munkalap!A34,Munkalap!$A$13:P44,15,FALSE)," ")</f>
      </c>
    </row>
    <row r="149" spans="1:3" ht="30" customHeight="1">
      <c r="A149" s="9" t="s">
        <v>46</v>
      </c>
      <c r="B149" s="24">
        <f>IF(Munkalap!A34&gt;0,VLOOKUP(Munkalap!A34,Munkalap!A34:N122,13,FALSE)," ")</f>
        <v>0</v>
      </c>
      <c r="C149" s="26">
        <f>IF(Munkalap!A34&gt;0,VLOOKUP(Munkalap!A34,Munkalap!$A$13:$P$44,14,FALSE)," ")</f>
        <v>0</v>
      </c>
    </row>
    <row r="150" spans="1:3" ht="26.25" customHeight="1">
      <c r="A150" s="9" t="s">
        <v>47</v>
      </c>
      <c r="B150" s="18"/>
      <c r="C150" s="21">
        <f>IF(Munkalap!A34&gt;0,VLOOKUP(Munkalap!A34,Munkalap!A34:N122,10,FALSE)," ")</f>
        <v>0</v>
      </c>
    </row>
    <row r="151" spans="1:3" ht="26.25" customHeight="1">
      <c r="A151" s="9" t="s">
        <v>52</v>
      </c>
      <c r="B151" s="18"/>
      <c r="C151" s="22">
        <f>IF(Munkalap!A34&gt;0,VLOOKUP(Munkalap!A34,Munkalap!A34:N122,11,FALSE)," ")</f>
        <v>0</v>
      </c>
    </row>
    <row r="152" spans="1:3" ht="26.25" customHeight="1">
      <c r="A152" s="274">
        <f>IF(Munkalap!A34&gt;0,VLOOKUP(Munkalap!A34,Munkalap!A34:N122,5,FALSE)," ")</f>
        <v>0</v>
      </c>
      <c r="B152" s="275"/>
      <c r="C152" s="23">
        <f>IF(Munkalap!A34&gt;0,VLOOKUP(Munkalap!A34,Munkalap!A34:N122,12,FALSE)," ")</f>
      </c>
    </row>
    <row r="153" spans="1:3" ht="33" customHeight="1">
      <c r="A153" s="20" t="s">
        <v>51</v>
      </c>
      <c r="B153" s="267">
        <f>IF(Munkalap!A34&gt;0,VLOOKUP(Munkalap!A34,Munkalap!$A$13:$P$44,16,FALSE)," ")</f>
        <v>0</v>
      </c>
      <c r="C153" s="267"/>
    </row>
    <row r="154" spans="1:3" ht="24" customHeight="1">
      <c r="A154" s="268">
        <f>IF(Munkalap!$J$6&gt;0,Munkalap!$J$6,"")</f>
      </c>
      <c r="B154" s="269"/>
      <c r="C154" s="25">
        <f>IF(Munkalap!$N$3&gt;0,Munkalap!$N$3,"")</f>
      </c>
    </row>
    <row r="155" spans="1:3" ht="30" customHeight="1">
      <c r="A155" s="272" t="s">
        <v>45</v>
      </c>
      <c r="B155" s="273"/>
      <c r="C155" s="19">
        <f>IF(Munkalap!A35&gt;0,VLOOKUP(Munkalap!A35,Munkalap!$A$13:P44,15,FALSE)," ")</f>
      </c>
    </row>
    <row r="156" spans="1:3" ht="30" customHeight="1">
      <c r="A156" s="9" t="s">
        <v>46</v>
      </c>
      <c r="B156" s="24">
        <f>IF(Munkalap!A35&gt;0,VLOOKUP(Munkalap!A35,Munkalap!A35:N129,13,FALSE)," ")</f>
        <v>0</v>
      </c>
      <c r="C156" s="26">
        <f>IF(Munkalap!A35&gt;0,VLOOKUP(Munkalap!A35,Munkalap!$A$13:$P$44,14,FALSE)," ")</f>
        <v>0</v>
      </c>
    </row>
    <row r="157" spans="1:3" ht="26.25" customHeight="1">
      <c r="A157" s="9" t="s">
        <v>47</v>
      </c>
      <c r="B157" s="18"/>
      <c r="C157" s="21">
        <f>IF(Munkalap!A35&gt;0,VLOOKUP(Munkalap!A35,Munkalap!A35:N129,10,FALSE)," ")</f>
        <v>0</v>
      </c>
    </row>
    <row r="158" spans="1:3" ht="26.25" customHeight="1">
      <c r="A158" s="9" t="s">
        <v>52</v>
      </c>
      <c r="B158" s="18"/>
      <c r="C158" s="22">
        <f>IF(Munkalap!A35&gt;0,VLOOKUP(Munkalap!A35,Munkalap!A35:N129,11,FALSE)," ")</f>
        <v>0</v>
      </c>
    </row>
    <row r="159" spans="1:3" ht="26.25" customHeight="1">
      <c r="A159" s="274">
        <f>IF(Munkalap!A35&gt;0,VLOOKUP(Munkalap!A35,Munkalap!A35:N129,5,FALSE)," ")</f>
        <v>0</v>
      </c>
      <c r="B159" s="275"/>
      <c r="C159" s="23">
        <f>IF(Munkalap!A35&gt;0,VLOOKUP(Munkalap!A35,Munkalap!A35:N129,12,FALSE)," ")</f>
      </c>
    </row>
    <row r="160" spans="1:3" ht="33" customHeight="1">
      <c r="A160" s="20" t="s">
        <v>51</v>
      </c>
      <c r="B160" s="267">
        <f>IF(Munkalap!A35&gt;0,VLOOKUP(Munkalap!A35,Munkalap!$A$13:$P$44,16,FALSE)," ")</f>
        <v>0</v>
      </c>
      <c r="C160" s="267"/>
    </row>
    <row r="161" spans="1:3" ht="24" customHeight="1">
      <c r="A161" s="268">
        <f>IF(Munkalap!$J$6&gt;0,Munkalap!$J$6,"")</f>
      </c>
      <c r="B161" s="269"/>
      <c r="C161" s="25">
        <f>IF(Munkalap!$N$3&gt;0,Munkalap!$N$3,"")</f>
      </c>
    </row>
    <row r="162" spans="1:3" ht="30" customHeight="1">
      <c r="A162" s="272" t="s">
        <v>45</v>
      </c>
      <c r="B162" s="273"/>
      <c r="C162" s="19">
        <f>IF(Munkalap!A36&gt;0,VLOOKUP(Munkalap!A36,Munkalap!$A$13:P44,15,FALSE)," ")</f>
      </c>
    </row>
    <row r="163" spans="1:3" ht="30" customHeight="1">
      <c r="A163" s="9" t="s">
        <v>46</v>
      </c>
      <c r="B163" s="24">
        <f>IF(Munkalap!A36&gt;0,VLOOKUP(Munkalap!A36,Munkalap!A36:N136,13,FALSE)," ")</f>
        <v>0</v>
      </c>
      <c r="C163" s="26">
        <f>IF(Munkalap!A36&gt;0,VLOOKUP(Munkalap!A36,Munkalap!$A$13:$P$44,14,FALSE)," ")</f>
        <v>0</v>
      </c>
    </row>
    <row r="164" spans="1:3" ht="26.25" customHeight="1">
      <c r="A164" s="9" t="s">
        <v>47</v>
      </c>
      <c r="B164" s="18"/>
      <c r="C164" s="21">
        <f>IF(Munkalap!A36&gt;0,VLOOKUP(Munkalap!A36,Munkalap!A36:N136,10,FALSE)," ")</f>
        <v>0</v>
      </c>
    </row>
    <row r="165" spans="1:3" ht="26.25" customHeight="1">
      <c r="A165" s="9" t="s">
        <v>52</v>
      </c>
      <c r="B165" s="18"/>
      <c r="C165" s="22">
        <f>IF(Munkalap!A36&gt;0,VLOOKUP(Munkalap!A36,Munkalap!A36:N136,11,FALSE)," ")</f>
        <v>0</v>
      </c>
    </row>
    <row r="166" spans="1:3" ht="26.25" customHeight="1">
      <c r="A166" s="274">
        <f>IF(Munkalap!A36&gt;0,VLOOKUP(Munkalap!A36,Munkalap!A36:N136,5,FALSE)," ")</f>
        <v>0</v>
      </c>
      <c r="B166" s="275"/>
      <c r="C166" s="23">
        <f>IF(Munkalap!A36&gt;0,VLOOKUP(Munkalap!A36,Munkalap!A36:N136,12,FALSE)," ")</f>
      </c>
    </row>
    <row r="167" spans="1:3" ht="33" customHeight="1">
      <c r="A167" s="20" t="s">
        <v>51</v>
      </c>
      <c r="B167" s="267">
        <f>IF(Munkalap!A36&gt;0,VLOOKUP(Munkalap!A36,Munkalap!$A$13:$P$44,16,FALSE)," ")</f>
        <v>0</v>
      </c>
      <c r="C167" s="267"/>
    </row>
    <row r="168" spans="1:3" ht="24" customHeight="1">
      <c r="A168" s="268">
        <f>IF(Munkalap!$J$6&gt;0,Munkalap!$J$6,"")</f>
      </c>
      <c r="B168" s="269"/>
      <c r="C168" s="25">
        <f>IF(Munkalap!$N$3&gt;0,Munkalap!$N$3,"")</f>
      </c>
    </row>
    <row r="169" spans="1:3" ht="30" customHeight="1">
      <c r="A169" s="272" t="s">
        <v>45</v>
      </c>
      <c r="B169" s="273"/>
      <c r="C169" s="19">
        <f>IF(Munkalap!A37&gt;0,VLOOKUP(Munkalap!A37,Munkalap!$A$13:P44,15,FALSE)," ")</f>
      </c>
    </row>
    <row r="170" spans="1:3" ht="30" customHeight="1">
      <c r="A170" s="9" t="s">
        <v>46</v>
      </c>
      <c r="B170" s="24">
        <f>IF(Munkalap!A37&gt;0,VLOOKUP(Munkalap!A37,Munkalap!A37:N143,13,FALSE)," ")</f>
        <v>0</v>
      </c>
      <c r="C170" s="26">
        <f>IF(Munkalap!A37&gt;0,VLOOKUP(Munkalap!A37,Munkalap!$A$13:$P$44,14,FALSE)," ")</f>
        <v>0</v>
      </c>
    </row>
    <row r="171" spans="1:3" ht="26.25" customHeight="1">
      <c r="A171" s="9" t="s">
        <v>47</v>
      </c>
      <c r="B171" s="18"/>
      <c r="C171" s="21">
        <f>IF(Munkalap!A37&gt;0,VLOOKUP(Munkalap!A37,Munkalap!A37:N143,10,FALSE)," ")</f>
        <v>0</v>
      </c>
    </row>
    <row r="172" spans="1:3" ht="26.25" customHeight="1">
      <c r="A172" s="9" t="s">
        <v>52</v>
      </c>
      <c r="B172" s="18"/>
      <c r="C172" s="22">
        <f>IF(Munkalap!A37&gt;0,VLOOKUP(Munkalap!A37,Munkalap!A37:N143,11,FALSE)," ")</f>
        <v>0</v>
      </c>
    </row>
    <row r="173" spans="1:3" ht="26.25" customHeight="1">
      <c r="A173" s="274">
        <f>IF(Munkalap!A37&gt;0,VLOOKUP(Munkalap!A37,Munkalap!A37:N143,5,FALSE)," ")</f>
        <v>0</v>
      </c>
      <c r="B173" s="275"/>
      <c r="C173" s="23">
        <f>IF(Munkalap!A37&gt;0,VLOOKUP(Munkalap!A37,Munkalap!A37:N143,12,FALSE)," ")</f>
      </c>
    </row>
    <row r="174" spans="1:3" ht="33" customHeight="1">
      <c r="A174" s="20" t="s">
        <v>51</v>
      </c>
      <c r="B174" s="267">
        <f>IF(Munkalap!A37&gt;0,VLOOKUP(Munkalap!A37,Munkalap!$A$13:$P$44,16,FALSE)," ")</f>
        <v>0</v>
      </c>
      <c r="C174" s="267"/>
    </row>
    <row r="175" spans="1:3" ht="24" customHeight="1">
      <c r="A175" s="268">
        <f>IF(Munkalap!$J$6&gt;0,Munkalap!$J$6,"")</f>
      </c>
      <c r="B175" s="269"/>
      <c r="C175" s="25">
        <f>IF(Munkalap!$N$3&gt;0,Munkalap!$N$3,"")</f>
      </c>
    </row>
    <row r="176" spans="1:3" ht="30" customHeight="1">
      <c r="A176" s="272" t="s">
        <v>45</v>
      </c>
      <c r="B176" s="273"/>
      <c r="C176" s="19">
        <f>IF(Munkalap!A38&gt;0,VLOOKUP(Munkalap!A38,Munkalap!$A$13:P44,15,FALSE)," ")</f>
      </c>
    </row>
    <row r="177" spans="1:3" ht="30" customHeight="1">
      <c r="A177" s="9" t="s">
        <v>46</v>
      </c>
      <c r="B177" s="24">
        <f>IF(Munkalap!A38&gt;0,VLOOKUP(Munkalap!A38,Munkalap!A38:N150,13,FALSE)," ")</f>
        <v>0</v>
      </c>
      <c r="C177" s="26">
        <f>IF(Munkalap!A38&gt;0,VLOOKUP(Munkalap!A38,Munkalap!$A$13:$P$44,14,FALSE)," ")</f>
        <v>0</v>
      </c>
    </row>
    <row r="178" spans="1:3" ht="26.25" customHeight="1">
      <c r="A178" s="9" t="s">
        <v>47</v>
      </c>
      <c r="B178" s="18"/>
      <c r="C178" s="21">
        <f>IF(Munkalap!A38&gt;0,VLOOKUP(Munkalap!A38,Munkalap!A38:N150,10,FALSE)," ")</f>
        <v>0</v>
      </c>
    </row>
    <row r="179" spans="1:3" ht="26.25" customHeight="1">
      <c r="A179" s="9" t="s">
        <v>52</v>
      </c>
      <c r="B179" s="18"/>
      <c r="C179" s="22">
        <f>IF(Munkalap!A38&gt;0,VLOOKUP(Munkalap!A38,Munkalap!A38:N150,11,FALSE)," ")</f>
        <v>0</v>
      </c>
    </row>
    <row r="180" spans="1:3" ht="26.25" customHeight="1">
      <c r="A180" s="274">
        <f>IF(Munkalap!A38&gt;0,VLOOKUP(Munkalap!A38,Munkalap!A38:N150,5,FALSE)," ")</f>
        <v>0</v>
      </c>
      <c r="B180" s="275"/>
      <c r="C180" s="23">
        <f>IF(Munkalap!A38&gt;0,VLOOKUP(Munkalap!A38,Munkalap!A38:N150,12,FALSE)," ")</f>
      </c>
    </row>
    <row r="181" spans="1:3" ht="33" customHeight="1">
      <c r="A181" s="20" t="s">
        <v>51</v>
      </c>
      <c r="B181" s="267">
        <f>IF(Munkalap!A38&gt;0,VLOOKUP(Munkalap!A38,Munkalap!$A$13:$P$44,16,FALSE)," ")</f>
        <v>0</v>
      </c>
      <c r="C181" s="267"/>
    </row>
    <row r="182" spans="1:3" ht="24" customHeight="1">
      <c r="A182" s="268">
        <f>IF(Munkalap!$J$6&gt;0,Munkalap!$J$6,"")</f>
      </c>
      <c r="B182" s="269"/>
      <c r="C182" s="25">
        <f>IF(Munkalap!$N$3&gt;0,Munkalap!$N$3,"")</f>
      </c>
    </row>
    <row r="183" spans="1:3" ht="30" customHeight="1">
      <c r="A183" s="272" t="s">
        <v>45</v>
      </c>
      <c r="B183" s="273"/>
      <c r="C183" s="19">
        <f>IF(Munkalap!A39&gt;0,VLOOKUP(Munkalap!A39,Munkalap!$A$13:P44,15,FALSE)," ")</f>
      </c>
    </row>
    <row r="184" spans="1:3" ht="30" customHeight="1">
      <c r="A184" s="9" t="s">
        <v>46</v>
      </c>
      <c r="B184" s="24">
        <f>IF(Munkalap!A39&gt;0,VLOOKUP(Munkalap!A39,Munkalap!A39:N157,13,FALSE)," ")</f>
        <v>0</v>
      </c>
      <c r="C184" s="26">
        <f>IF(Munkalap!A39&gt;0,VLOOKUP(Munkalap!A39,Munkalap!$A$13:$P$44,14,FALSE)," ")</f>
        <v>0</v>
      </c>
    </row>
    <row r="185" spans="1:3" ht="26.25" customHeight="1">
      <c r="A185" s="9" t="s">
        <v>47</v>
      </c>
      <c r="B185" s="18"/>
      <c r="C185" s="21">
        <f>IF(Munkalap!A39&gt;0,VLOOKUP(Munkalap!A39,Munkalap!A39:N157,10,FALSE)," ")</f>
        <v>0</v>
      </c>
    </row>
    <row r="186" spans="1:3" ht="26.25" customHeight="1">
      <c r="A186" s="9" t="s">
        <v>52</v>
      </c>
      <c r="B186" s="18"/>
      <c r="C186" s="22">
        <f>IF(Munkalap!A39&gt;0,VLOOKUP(Munkalap!A39,Munkalap!A39:N157,11,FALSE)," ")</f>
        <v>0</v>
      </c>
    </row>
    <row r="187" spans="1:3" ht="26.25" customHeight="1">
      <c r="A187" s="274">
        <f>IF(Munkalap!A39&gt;0,VLOOKUP(Munkalap!A39,Munkalap!A39:N157,5,FALSE)," ")</f>
        <v>0</v>
      </c>
      <c r="B187" s="275"/>
      <c r="C187" s="23">
        <f>IF(Munkalap!A39&gt;0,VLOOKUP(Munkalap!A39,Munkalap!A39:N157,12,FALSE)," ")</f>
      </c>
    </row>
    <row r="188" spans="1:3" ht="33" customHeight="1">
      <c r="A188" s="20" t="s">
        <v>51</v>
      </c>
      <c r="B188" s="267">
        <f>IF(Munkalap!A39&gt;0,VLOOKUP(Munkalap!A39,Munkalap!$A$13:$P$44,16,FALSE)," ")</f>
        <v>0</v>
      </c>
      <c r="C188" s="267"/>
    </row>
    <row r="189" spans="1:3" ht="24" customHeight="1">
      <c r="A189" s="268">
        <f>IF(Munkalap!$J$6&gt;0,Munkalap!$J$6,"")</f>
      </c>
      <c r="B189" s="269"/>
      <c r="C189" s="25">
        <f>IF(Munkalap!$N$3&gt;0,Munkalap!$N$3,"")</f>
      </c>
    </row>
    <row r="190" spans="1:3" ht="30" customHeight="1">
      <c r="A190" s="272" t="s">
        <v>45</v>
      </c>
      <c r="B190" s="273"/>
      <c r="C190" s="19">
        <f>IF(Munkalap!A40&gt;0,VLOOKUP(Munkalap!A40,Munkalap!$A$13:P44,15,FALSE)," ")</f>
      </c>
    </row>
    <row r="191" spans="1:3" ht="30" customHeight="1">
      <c r="A191" s="9" t="s">
        <v>46</v>
      </c>
      <c r="B191" s="24">
        <f>IF(Munkalap!A40&gt;0,VLOOKUP(Munkalap!A40,Munkalap!A40:N164,13,FALSE)," ")</f>
        <v>0</v>
      </c>
      <c r="C191" s="26">
        <f>IF(Munkalap!A40&gt;0,VLOOKUP(Munkalap!A40,Munkalap!$A$13:$P$44,14,FALSE)," ")</f>
        <v>0</v>
      </c>
    </row>
    <row r="192" spans="1:3" ht="26.25" customHeight="1">
      <c r="A192" s="9" t="s">
        <v>47</v>
      </c>
      <c r="B192" s="18"/>
      <c r="C192" s="21">
        <f>IF(Munkalap!A40&gt;0,VLOOKUP(Munkalap!A40,Munkalap!A40:N164,10,FALSE)," ")</f>
        <v>0</v>
      </c>
    </row>
    <row r="193" spans="1:3" ht="26.25" customHeight="1">
      <c r="A193" s="9" t="s">
        <v>52</v>
      </c>
      <c r="B193" s="18"/>
      <c r="C193" s="22">
        <f>IF(Munkalap!A40&gt;0,VLOOKUP(Munkalap!A40,Munkalap!A40:N164,11,FALSE)," ")</f>
        <v>0</v>
      </c>
    </row>
    <row r="194" spans="1:3" ht="26.25" customHeight="1">
      <c r="A194" s="274">
        <f>IF(Munkalap!A40&gt;0,VLOOKUP(Munkalap!A40,Munkalap!A40:N164,5,FALSE)," ")</f>
        <v>0</v>
      </c>
      <c r="B194" s="275"/>
      <c r="C194" s="23">
        <f>IF(Munkalap!A40&gt;0,VLOOKUP(Munkalap!A40,Munkalap!A40:N164,12,FALSE)," ")</f>
      </c>
    </row>
    <row r="195" spans="1:3" ht="33" customHeight="1">
      <c r="A195" s="20" t="s">
        <v>51</v>
      </c>
      <c r="B195" s="267">
        <f>IF(Munkalap!A40&gt;0,VLOOKUP(Munkalap!A40,Munkalap!$A$13:$P$44,16,FALSE)," ")</f>
        <v>0</v>
      </c>
      <c r="C195" s="267"/>
    </row>
    <row r="196" spans="1:3" ht="24" customHeight="1">
      <c r="A196" s="268">
        <f>IF(Munkalap!$J$6&gt;0,Munkalap!$J$6,"")</f>
      </c>
      <c r="B196" s="269"/>
      <c r="C196" s="25">
        <f>IF(Munkalap!$N$3&gt;0,Munkalap!$N$3,"")</f>
      </c>
    </row>
    <row r="197" spans="1:3" ht="30" customHeight="1">
      <c r="A197" s="272" t="s">
        <v>45</v>
      </c>
      <c r="B197" s="273"/>
      <c r="C197" s="19">
        <f>IF(Munkalap!A41&gt;0,VLOOKUP(Munkalap!A41,Munkalap!$A$13:P44,15,FALSE)," ")</f>
      </c>
    </row>
    <row r="198" spans="1:3" ht="30" customHeight="1">
      <c r="A198" s="9" t="s">
        <v>46</v>
      </c>
      <c r="B198" s="24">
        <f>IF(Munkalap!A41&gt;0,VLOOKUP(Munkalap!A41,Munkalap!A41:N171,13,FALSE)," ")</f>
        <v>0</v>
      </c>
      <c r="C198" s="26">
        <f>IF(Munkalap!A41&gt;0,VLOOKUP(Munkalap!A41,Munkalap!$A$13:$P$44,14,FALSE)," ")</f>
        <v>0</v>
      </c>
    </row>
    <row r="199" spans="1:3" ht="26.25" customHeight="1">
      <c r="A199" s="9" t="s">
        <v>47</v>
      </c>
      <c r="B199" s="18"/>
      <c r="C199" s="21">
        <f>IF(Munkalap!A41&gt;0,VLOOKUP(Munkalap!A41,Munkalap!A41:N171,10,FALSE)," ")</f>
        <v>0</v>
      </c>
    </row>
    <row r="200" spans="1:3" ht="26.25" customHeight="1">
      <c r="A200" s="9" t="s">
        <v>52</v>
      </c>
      <c r="B200" s="18"/>
      <c r="C200" s="22">
        <f>IF(Munkalap!A41&gt;0,VLOOKUP(Munkalap!A41,Munkalap!A41:N171,11,FALSE)," ")</f>
        <v>0</v>
      </c>
    </row>
    <row r="201" spans="1:3" ht="26.25" customHeight="1">
      <c r="A201" s="274">
        <f>IF(Munkalap!A41&gt;0,VLOOKUP(Munkalap!A41,Munkalap!A41:N171,5,FALSE)," ")</f>
        <v>0</v>
      </c>
      <c r="B201" s="275"/>
      <c r="C201" s="23">
        <f>IF(Munkalap!A41&gt;0,VLOOKUP(Munkalap!A41,Munkalap!A41:N171,12,FALSE)," ")</f>
      </c>
    </row>
    <row r="202" spans="1:3" ht="33" customHeight="1">
      <c r="A202" s="20" t="s">
        <v>51</v>
      </c>
      <c r="B202" s="267">
        <f>IF(Munkalap!A41&gt;0,VLOOKUP(Munkalap!A41,Munkalap!$A$13:$P$44,16,FALSE)," ")</f>
        <v>0</v>
      </c>
      <c r="C202" s="267"/>
    </row>
    <row r="203" spans="1:3" ht="24" customHeight="1">
      <c r="A203" s="268">
        <f>IF(Munkalap!$J$6&gt;0,Munkalap!$J$6,"")</f>
      </c>
      <c r="B203" s="269"/>
      <c r="C203" s="25">
        <f>IF(Munkalap!$N$3&gt;0,Munkalap!$N$3,"")</f>
      </c>
    </row>
    <row r="204" spans="1:3" ht="30" customHeight="1">
      <c r="A204" s="272" t="s">
        <v>45</v>
      </c>
      <c r="B204" s="273"/>
      <c r="C204" s="19">
        <f>IF(Munkalap!A42&gt;0,VLOOKUP(Munkalap!A42,Munkalap!$A$13:P44,15,FALSE)," ")</f>
      </c>
    </row>
    <row r="205" spans="1:3" ht="30" customHeight="1">
      <c r="A205" s="9" t="s">
        <v>46</v>
      </c>
      <c r="B205" s="24">
        <f>IF(Munkalap!A42&gt;0,VLOOKUP(Munkalap!A42,Munkalap!A42:N178,13,FALSE)," ")</f>
        <v>0</v>
      </c>
      <c r="C205" s="26">
        <f>IF(Munkalap!A42&gt;0,VLOOKUP(Munkalap!A42,Munkalap!$A$13:$P$44,14,FALSE)," ")</f>
        <v>0</v>
      </c>
    </row>
    <row r="206" spans="1:3" ht="26.25" customHeight="1">
      <c r="A206" s="9" t="s">
        <v>47</v>
      </c>
      <c r="B206" s="18"/>
      <c r="C206" s="21">
        <f>IF(Munkalap!A42&gt;0,VLOOKUP(Munkalap!A42,Munkalap!A42:N178,10,FALSE)," ")</f>
        <v>0</v>
      </c>
    </row>
    <row r="207" spans="1:3" ht="26.25" customHeight="1">
      <c r="A207" s="9" t="s">
        <v>52</v>
      </c>
      <c r="B207" s="18"/>
      <c r="C207" s="22">
        <f>IF(Munkalap!A42&gt;0,VLOOKUP(Munkalap!A42,Munkalap!A42:N178,11,FALSE)," ")</f>
        <v>0</v>
      </c>
    </row>
    <row r="208" spans="1:3" ht="26.25" customHeight="1">
      <c r="A208" s="274">
        <f>IF(Munkalap!A42&gt;0,VLOOKUP(Munkalap!A42,Munkalap!A42:N178,5,FALSE)," ")</f>
        <v>0</v>
      </c>
      <c r="B208" s="275"/>
      <c r="C208" s="23">
        <f>IF(Munkalap!A42&gt;0,VLOOKUP(Munkalap!A42,Munkalap!A42:N178,12,FALSE)," ")</f>
      </c>
    </row>
    <row r="209" spans="1:3" ht="33" customHeight="1">
      <c r="A209" s="20" t="s">
        <v>51</v>
      </c>
      <c r="B209" s="267">
        <f>IF(Munkalap!A42&gt;0,VLOOKUP(Munkalap!A42,Munkalap!$A$13:$P$44,16,FALSE)," ")</f>
        <v>0</v>
      </c>
      <c r="C209" s="267"/>
    </row>
    <row r="210" spans="1:3" ht="24" customHeight="1">
      <c r="A210" s="268">
        <f>IF(Munkalap!$J$6&gt;0,Munkalap!$J$6,"")</f>
      </c>
      <c r="B210" s="269"/>
      <c r="C210" s="25">
        <f>IF(Munkalap!$N$3&gt;0,Munkalap!$N$3,"")</f>
      </c>
    </row>
    <row r="211" spans="1:3" ht="30" customHeight="1">
      <c r="A211" s="272" t="s">
        <v>45</v>
      </c>
      <c r="B211" s="273"/>
      <c r="C211" s="19">
        <f>IF(Munkalap!A43&gt;0,VLOOKUP(Munkalap!A43,Munkalap!$A$13:P44,15,FALSE)," ")</f>
      </c>
    </row>
    <row r="212" spans="1:3" ht="30" customHeight="1">
      <c r="A212" s="9" t="s">
        <v>46</v>
      </c>
      <c r="B212" s="24">
        <f>IF(Munkalap!A43&gt;0,VLOOKUP(Munkalap!A43,Munkalap!A43:N185,13,FALSE)," ")</f>
        <v>0</v>
      </c>
      <c r="C212" s="26">
        <f>IF(Munkalap!A43&gt;0,VLOOKUP(Munkalap!A43,Munkalap!$A$13:$P$44,14,FALSE)," ")</f>
        <v>0</v>
      </c>
    </row>
    <row r="213" spans="1:3" ht="26.25" customHeight="1">
      <c r="A213" s="9" t="s">
        <v>47</v>
      </c>
      <c r="B213" s="18"/>
      <c r="C213" s="21">
        <f>IF(Munkalap!A43&gt;0,VLOOKUP(Munkalap!A43,Munkalap!A43:N185,10,FALSE)," ")</f>
        <v>0</v>
      </c>
    </row>
    <row r="214" spans="1:3" ht="26.25" customHeight="1">
      <c r="A214" s="9" t="s">
        <v>52</v>
      </c>
      <c r="B214" s="18"/>
      <c r="C214" s="22">
        <f>IF(Munkalap!A43&gt;0,VLOOKUP(Munkalap!A43,Munkalap!A43:N185,11,FALSE)," ")</f>
        <v>0</v>
      </c>
    </row>
    <row r="215" spans="1:3" ht="26.25" customHeight="1">
      <c r="A215" s="274">
        <f>IF(Munkalap!A43&gt;0,VLOOKUP(Munkalap!A43,Munkalap!A43:N185,5,FALSE)," ")</f>
        <v>0</v>
      </c>
      <c r="B215" s="275"/>
      <c r="C215" s="23">
        <f>IF(Munkalap!A43&gt;0,VLOOKUP(Munkalap!A43,Munkalap!A43:N185,12,FALSE)," ")</f>
      </c>
    </row>
    <row r="216" spans="1:3" ht="33" customHeight="1">
      <c r="A216" s="20" t="s">
        <v>51</v>
      </c>
      <c r="B216" s="267">
        <f>IF(Munkalap!A43&gt;0,VLOOKUP(Munkalap!A43,Munkalap!$A$13:$P$44,16,FALSE)," ")</f>
        <v>0</v>
      </c>
      <c r="C216" s="267"/>
    </row>
    <row r="217" spans="1:3" ht="24" customHeight="1">
      <c r="A217" s="268">
        <f>IF(Munkalap!$J$6&gt;0,Munkalap!$J$6,"")</f>
      </c>
      <c r="B217" s="269"/>
      <c r="C217" s="25">
        <f>IF(Munkalap!$N$3&gt;0,Munkalap!$N$3,"")</f>
      </c>
    </row>
    <row r="218" spans="1:3" ht="30" customHeight="1">
      <c r="A218" s="272" t="s">
        <v>45</v>
      </c>
      <c r="B218" s="273"/>
      <c r="C218" s="19">
        <f>IF(Munkalap!A44&gt;0,VLOOKUP(Munkalap!A44,Munkalap!$A$13:P44,15,FALSE)," ")</f>
      </c>
    </row>
    <row r="219" spans="1:3" ht="30" customHeight="1">
      <c r="A219" s="9" t="s">
        <v>46</v>
      </c>
      <c r="B219" s="24">
        <f>IF(Munkalap!A44&gt;0,VLOOKUP(Munkalap!A44,Munkalap!A44:N192,13,FALSE)," ")</f>
        <v>0</v>
      </c>
      <c r="C219" s="26">
        <f>IF(Munkalap!A44&gt;0,VLOOKUP(Munkalap!A44,Munkalap!$A$13:$P$44,14,FALSE)," ")</f>
        <v>0</v>
      </c>
    </row>
    <row r="220" spans="1:3" ht="26.25" customHeight="1">
      <c r="A220" s="9" t="s">
        <v>47</v>
      </c>
      <c r="B220" s="18"/>
      <c r="C220" s="21">
        <f>IF(Munkalap!A44&gt;0,VLOOKUP(Munkalap!A44,Munkalap!A44:N192,10,FALSE)," ")</f>
        <v>0</v>
      </c>
    </row>
    <row r="221" spans="1:3" ht="26.25" customHeight="1">
      <c r="A221" s="9" t="s">
        <v>52</v>
      </c>
      <c r="B221" s="18"/>
      <c r="C221" s="22">
        <f>IF(Munkalap!A44&gt;0,VLOOKUP(Munkalap!A44,Munkalap!A44:N192,11,FALSE)," ")</f>
        <v>0</v>
      </c>
    </row>
    <row r="222" spans="1:3" ht="26.25" customHeight="1">
      <c r="A222" s="274">
        <f>IF(Munkalap!A44&gt;0,VLOOKUP(Munkalap!A44,Munkalap!A44:N192,5,FALSE)," ")</f>
        <v>0</v>
      </c>
      <c r="B222" s="275"/>
      <c r="C222" s="23">
        <f>IF(Munkalap!A44&gt;0,VLOOKUP(Munkalap!A44,Munkalap!A44:N185,12,FALSE)," ")</f>
      </c>
    </row>
    <row r="223" spans="1:3" ht="33" customHeight="1">
      <c r="A223" s="20" t="s">
        <v>51</v>
      </c>
      <c r="B223" s="267">
        <f>IF(Munkalap!A44&gt;0,VLOOKUP(Munkalap!A44,Munkalap!$A$13:$P$44,16,FALSE)," ")</f>
        <v>0</v>
      </c>
      <c r="C223" s="267"/>
    </row>
    <row r="224" spans="1:3" ht="24" customHeight="1">
      <c r="A224" s="268">
        <f>IF(Munkalap!$J$6&gt;0,Munkalap!$J$6,"")</f>
      </c>
      <c r="B224" s="269"/>
      <c r="C224" s="25">
        <f>IF(Munkalap!$N$3&gt;0,Munkalap!$N$3,"")</f>
      </c>
    </row>
  </sheetData>
  <sheetProtection/>
  <mergeCells count="128">
    <mergeCell ref="A12:B12"/>
    <mergeCell ref="B13:C13"/>
    <mergeCell ref="A14:B14"/>
    <mergeCell ref="A1:B1"/>
    <mergeCell ref="B6:C6"/>
    <mergeCell ref="A7:B7"/>
    <mergeCell ref="A5:B5"/>
    <mergeCell ref="A8:B8"/>
    <mergeCell ref="A26:B26"/>
    <mergeCell ref="B27:C27"/>
    <mergeCell ref="A28:B28"/>
    <mergeCell ref="A29:B29"/>
    <mergeCell ref="A33:B33"/>
    <mergeCell ref="A15:B15"/>
    <mergeCell ref="A19:B19"/>
    <mergeCell ref="B20:C20"/>
    <mergeCell ref="A21:B21"/>
    <mergeCell ref="A22:B22"/>
    <mergeCell ref="A42:B42"/>
    <mergeCell ref="A43:B43"/>
    <mergeCell ref="A47:B47"/>
    <mergeCell ref="B48:C48"/>
    <mergeCell ref="A49:B49"/>
    <mergeCell ref="B34:C34"/>
    <mergeCell ref="A35:B35"/>
    <mergeCell ref="A36:B36"/>
    <mergeCell ref="A40:B40"/>
    <mergeCell ref="B41:C41"/>
    <mergeCell ref="A61:B61"/>
    <mergeCell ref="B62:C62"/>
    <mergeCell ref="A63:B63"/>
    <mergeCell ref="A64:B64"/>
    <mergeCell ref="A68:B68"/>
    <mergeCell ref="A50:B50"/>
    <mergeCell ref="A54:B54"/>
    <mergeCell ref="B55:C55"/>
    <mergeCell ref="A56:B56"/>
    <mergeCell ref="A57:B57"/>
    <mergeCell ref="A77:B77"/>
    <mergeCell ref="A78:B78"/>
    <mergeCell ref="A82:B82"/>
    <mergeCell ref="B83:C83"/>
    <mergeCell ref="A84:B84"/>
    <mergeCell ref="B69:C69"/>
    <mergeCell ref="A70:B70"/>
    <mergeCell ref="A71:B71"/>
    <mergeCell ref="A75:B75"/>
    <mergeCell ref="B76:C76"/>
    <mergeCell ref="A96:B96"/>
    <mergeCell ref="B97:C97"/>
    <mergeCell ref="A98:B98"/>
    <mergeCell ref="A99:B99"/>
    <mergeCell ref="A103:B103"/>
    <mergeCell ref="A85:B85"/>
    <mergeCell ref="A89:B89"/>
    <mergeCell ref="B90:C90"/>
    <mergeCell ref="A91:B91"/>
    <mergeCell ref="A92:B92"/>
    <mergeCell ref="A112:B112"/>
    <mergeCell ref="A113:B113"/>
    <mergeCell ref="A117:B117"/>
    <mergeCell ref="B118:C118"/>
    <mergeCell ref="A119:B119"/>
    <mergeCell ref="B104:C104"/>
    <mergeCell ref="A105:B105"/>
    <mergeCell ref="A106:B106"/>
    <mergeCell ref="A110:B110"/>
    <mergeCell ref="B111:C111"/>
    <mergeCell ref="A131:B131"/>
    <mergeCell ref="B132:C132"/>
    <mergeCell ref="A133:B133"/>
    <mergeCell ref="A134:B134"/>
    <mergeCell ref="A138:B138"/>
    <mergeCell ref="A120:B120"/>
    <mergeCell ref="A124:B124"/>
    <mergeCell ref="B125:C125"/>
    <mergeCell ref="A126:B126"/>
    <mergeCell ref="A127:B127"/>
    <mergeCell ref="A147:B147"/>
    <mergeCell ref="A148:B148"/>
    <mergeCell ref="A152:B152"/>
    <mergeCell ref="B153:C153"/>
    <mergeCell ref="A154:B154"/>
    <mergeCell ref="B139:C139"/>
    <mergeCell ref="A140:B140"/>
    <mergeCell ref="A141:B141"/>
    <mergeCell ref="A145:B145"/>
    <mergeCell ref="B146:C146"/>
    <mergeCell ref="A166:B166"/>
    <mergeCell ref="B167:C167"/>
    <mergeCell ref="A168:B168"/>
    <mergeCell ref="A169:B169"/>
    <mergeCell ref="A173:B173"/>
    <mergeCell ref="A155:B155"/>
    <mergeCell ref="A159:B159"/>
    <mergeCell ref="B160:C160"/>
    <mergeCell ref="A161:B161"/>
    <mergeCell ref="A162:B162"/>
    <mergeCell ref="A182:B182"/>
    <mergeCell ref="A183:B183"/>
    <mergeCell ref="A187:B187"/>
    <mergeCell ref="B188:C188"/>
    <mergeCell ref="A189:B189"/>
    <mergeCell ref="B174:C174"/>
    <mergeCell ref="A175:B175"/>
    <mergeCell ref="A176:B176"/>
    <mergeCell ref="A180:B180"/>
    <mergeCell ref="B181:C181"/>
    <mergeCell ref="A201:B201"/>
    <mergeCell ref="B202:C202"/>
    <mergeCell ref="A203:B203"/>
    <mergeCell ref="A204:B204"/>
    <mergeCell ref="A208:B208"/>
    <mergeCell ref="A190:B190"/>
    <mergeCell ref="A194:B194"/>
    <mergeCell ref="B195:C195"/>
    <mergeCell ref="A196:B196"/>
    <mergeCell ref="A197:B197"/>
    <mergeCell ref="A217:B217"/>
    <mergeCell ref="A218:B218"/>
    <mergeCell ref="A222:B222"/>
    <mergeCell ref="B223:C223"/>
    <mergeCell ref="A224:B224"/>
    <mergeCell ref="B209:C209"/>
    <mergeCell ref="A210:B210"/>
    <mergeCell ref="A211:B211"/>
    <mergeCell ref="A215:B215"/>
    <mergeCell ref="B216:C216"/>
  </mergeCells>
  <printOptions/>
  <pageMargins left="0.11811023622047245" right="0.11811023622047245" top="0.11811023622047245" bottom="0.11811023622047245" header="0" footer="0"/>
  <pageSetup horizontalDpi="600" verticalDpi="600" orientation="portrait" paperSize="9" r:id="rId3"/>
  <rowBreaks count="31" manualBreakCount="31">
    <brk id="7" max="255" man="1"/>
    <brk id="14" max="255" man="1"/>
    <brk id="21" max="255" man="1"/>
    <brk id="28" max="255" man="1"/>
    <brk id="35" max="255" man="1"/>
    <brk id="42" max="255" man="1"/>
    <brk id="49" max="255" man="1"/>
    <brk id="56" max="255" man="1"/>
    <brk id="63" max="255" man="1"/>
    <brk id="70" max="255" man="1"/>
    <brk id="77" max="255" man="1"/>
    <brk id="84" max="255" man="1"/>
    <brk id="91" max="255" man="1"/>
    <brk id="98" max="255" man="1"/>
    <brk id="105" max="255" man="1"/>
    <brk id="112" max="255" man="1"/>
    <brk id="119" max="255" man="1"/>
    <brk id="126" max="255" man="1"/>
    <brk id="133" max="255" man="1"/>
    <brk id="140" max="255" man="1"/>
    <brk id="147" max="255" man="1"/>
    <brk id="154" max="255" man="1"/>
    <brk id="161" max="255" man="1"/>
    <brk id="168" max="255" man="1"/>
    <brk id="175" max="255" man="1"/>
    <brk id="182" max="255" man="1"/>
    <brk id="189" max="255" man="1"/>
    <brk id="196" max="255" man="1"/>
    <brk id="203" max="255" man="1"/>
    <brk id="210" max="255" man="1"/>
    <brk id="21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Murgás Csaba</dc:creator>
  <cp:keywords/>
  <dc:description/>
  <cp:lastModifiedBy>Murgás Csaba</cp:lastModifiedBy>
  <cp:lastPrinted>2019-10-01T13:08:18Z</cp:lastPrinted>
  <dcterms:created xsi:type="dcterms:W3CDTF">2010-01-18T00:54:16Z</dcterms:created>
  <dcterms:modified xsi:type="dcterms:W3CDTF">2019-10-02T10:50:57Z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ec5afa6f-cf57-40c4-90f4-d62f585932b1</vt:lpwstr>
  </property>
</Properties>
</file>